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dp-my.sharepoint.com/personal/thomas_gilmartin_undp_org/Documents/Desktop/Temp/"/>
    </mc:Choice>
  </mc:AlternateContent>
  <xr:revisionPtr revIDLastSave="11" documentId="8_{32B5C11E-01F0-43DD-816B-BE6B84601F0F}" xr6:coauthVersionLast="47" xr6:coauthVersionMax="47" xr10:uidLastSave="{27FBACE9-0318-46E3-AEBF-DA5FB18A6165}"/>
  <bookViews>
    <workbookView xWindow="-120" yWindow="-120" windowWidth="29040" windowHeight="15840" firstSheet="1" activeTab="1" xr2:uid="{00000000-000D-0000-FFFF-FFFF00000000}"/>
  </bookViews>
  <sheets>
    <sheet name="Data" sheetId="4" state="hidden" r:id="rId1"/>
    <sheet name="Attendance Record" sheetId="1" r:id="rId2"/>
    <sheet name="Home Leave calculation" sheetId="3" r:id="rId3"/>
  </sheets>
  <definedNames>
    <definedName name="LeaveType">Data!$A$19:$A$46</definedName>
    <definedName name="_xlnm.Print_Area" localSheetId="1">'Attendance Record'!$A$1:$AN$47</definedName>
    <definedName name="_xlnm.Print_Area" localSheetId="2">'Home Leave calculation'!$A$1:$AJ$32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AD9" i="1"/>
  <c r="AG2" i="1"/>
  <c r="AG2" i="3"/>
  <c r="C8" i="3"/>
  <c r="AG8" i="3"/>
  <c r="AJ7" i="1"/>
  <c r="AG9" i="3" l="1"/>
  <c r="AG11" i="3"/>
  <c r="AG13" i="3"/>
  <c r="AG15" i="3"/>
  <c r="AG17" i="3"/>
  <c r="AG19" i="3"/>
  <c r="AG21" i="3"/>
  <c r="AG23" i="3"/>
  <c r="AG25" i="3"/>
  <c r="AG27" i="3"/>
  <c r="AG29" i="3"/>
  <c r="AK10" i="3"/>
  <c r="AK12" i="3" s="1"/>
  <c r="AK14" i="3" s="1"/>
  <c r="AK16" i="3" s="1"/>
  <c r="AK18" i="3" s="1"/>
  <c r="AK20" i="3" s="1"/>
  <c r="AK22" i="3" s="1"/>
  <c r="AK24" i="3" s="1"/>
  <c r="AK26" i="3" s="1"/>
  <c r="AK28" i="3" s="1"/>
  <c r="AK30" i="3" s="1"/>
  <c r="AD9" i="3"/>
  <c r="AH29" i="1" l="1"/>
  <c r="AH27" i="1"/>
  <c r="AH25" i="1"/>
  <c r="AH23" i="1"/>
  <c r="AH21" i="1"/>
  <c r="AH19" i="1"/>
  <c r="AH17" i="1"/>
  <c r="AH15" i="1"/>
  <c r="AH13" i="1"/>
  <c r="AH11" i="1"/>
  <c r="AH9" i="1"/>
  <c r="AH7" i="1"/>
  <c r="G4" i="3"/>
  <c r="AG9" i="1"/>
  <c r="AG11" i="1"/>
  <c r="AG13" i="1"/>
  <c r="AG15" i="1"/>
  <c r="AG17" i="1"/>
  <c r="AG19" i="1"/>
  <c r="AG21" i="1"/>
  <c r="AG23" i="1"/>
  <c r="AG25" i="1"/>
  <c r="AG27" i="1"/>
  <c r="AG29" i="1"/>
  <c r="AG7" i="1"/>
  <c r="AG37" i="1"/>
  <c r="AG36" i="1"/>
  <c r="AG35" i="1"/>
  <c r="AG34" i="1"/>
  <c r="AK7" i="1"/>
  <c r="AJ9" i="1"/>
  <c r="AK9" i="1"/>
  <c r="AJ11" i="1"/>
  <c r="AK11" i="1"/>
  <c r="AJ13" i="1"/>
  <c r="AK13" i="1"/>
  <c r="AJ15" i="1"/>
  <c r="AK15" i="1"/>
  <c r="AJ17" i="1"/>
  <c r="AK17" i="1"/>
  <c r="AJ19" i="1"/>
  <c r="AK19" i="1"/>
  <c r="AJ21" i="1"/>
  <c r="AK21" i="1"/>
  <c r="AJ23" i="1"/>
  <c r="AK23" i="1"/>
  <c r="AJ25" i="1"/>
  <c r="AK25" i="1"/>
  <c r="AJ27" i="1"/>
  <c r="AK27" i="1"/>
  <c r="AJ29" i="1"/>
  <c r="AK29" i="1"/>
  <c r="AG31" i="1"/>
  <c r="C7" i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B9" i="1" s="1"/>
  <c r="C9" i="1" s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U2" i="3"/>
  <c r="E2" i="3"/>
  <c r="B7" i="3"/>
  <c r="C7" i="3" s="1"/>
  <c r="D7" i="3" s="1"/>
  <c r="E7" i="3" s="1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AA7" i="3" s="1"/>
  <c r="AB7" i="3" s="1"/>
  <c r="AC7" i="3" s="1"/>
  <c r="AD7" i="3" s="1"/>
  <c r="AE7" i="3" s="1"/>
  <c r="AF7" i="3" s="1"/>
  <c r="B9" i="3" s="1"/>
  <c r="C9" i="3" s="1"/>
  <c r="D9" i="3" s="1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B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J10" i="3"/>
  <c r="AG10" i="3" s="1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L23" i="1" l="1"/>
  <c r="AL19" i="1"/>
  <c r="AL15" i="1"/>
  <c r="AL11" i="1"/>
  <c r="AL29" i="1"/>
  <c r="AL25" i="1"/>
  <c r="AL17" i="1"/>
  <c r="AL13" i="1"/>
  <c r="AL9" i="1"/>
  <c r="AL27" i="1"/>
  <c r="AH20" i="3"/>
  <c r="AJ12" i="3"/>
  <c r="AG12" i="3" s="1"/>
  <c r="AH26" i="3"/>
  <c r="AI7" i="1"/>
  <c r="AI9" i="1" s="1"/>
  <c r="AI11" i="1" s="1"/>
  <c r="AI13" i="1" s="1"/>
  <c r="AI15" i="1" s="1"/>
  <c r="AI17" i="1" s="1"/>
  <c r="AI19" i="1" s="1"/>
  <c r="AI21" i="1" s="1"/>
  <c r="AI23" i="1" s="1"/>
  <c r="AI25" i="1" s="1"/>
  <c r="AI27" i="1" s="1"/>
  <c r="AI29" i="1" s="1"/>
  <c r="AH12" i="3"/>
  <c r="AL21" i="1"/>
  <c r="AK31" i="1"/>
  <c r="AL7" i="1"/>
  <c r="AJ31" i="1"/>
  <c r="AH30" i="3"/>
  <c r="AH28" i="3"/>
  <c r="AH24" i="3"/>
  <c r="AH22" i="3"/>
  <c r="AH10" i="3"/>
  <c r="AH8" i="3"/>
  <c r="AI8" i="3" s="1"/>
  <c r="AH18" i="3"/>
  <c r="AH16" i="3"/>
  <c r="AH14" i="3"/>
  <c r="B11" i="3"/>
  <c r="C11" i="3" s="1"/>
  <c r="D11" i="3" s="1"/>
  <c r="E11" i="3" s="1"/>
  <c r="F11" i="3" s="1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Z11" i="3" s="1"/>
  <c r="AA11" i="3" s="1"/>
  <c r="AB11" i="3" s="1"/>
  <c r="AC11" i="3" s="1"/>
  <c r="AD11" i="3" s="1"/>
  <c r="AE11" i="3" s="1"/>
  <c r="AF11" i="3" s="1"/>
  <c r="B13" i="3" s="1"/>
  <c r="C13" i="3" s="1"/>
  <c r="D13" i="3" s="1"/>
  <c r="E13" i="3" s="1"/>
  <c r="F13" i="3" s="1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AE13" i="3" s="1"/>
  <c r="B15" i="3" s="1"/>
  <c r="C15" i="3" s="1"/>
  <c r="D15" i="3" s="1"/>
  <c r="E15" i="3" s="1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AA15" i="3" s="1"/>
  <c r="AB15" i="3" s="1"/>
  <c r="AC15" i="3" s="1"/>
  <c r="AD15" i="3" s="1"/>
  <c r="AE15" i="3" s="1"/>
  <c r="AF15" i="3" s="1"/>
  <c r="B17" i="3" s="1"/>
  <c r="C17" i="3" s="1"/>
  <c r="D17" i="3" s="1"/>
  <c r="E17" i="3" s="1"/>
  <c r="F17" i="3" s="1"/>
  <c r="G17" i="3" s="1"/>
  <c r="H17" i="3" s="1"/>
  <c r="I17" i="3" s="1"/>
  <c r="J17" i="3" s="1"/>
  <c r="K17" i="3" s="1"/>
  <c r="L17" i="3" s="1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Z17" i="3" s="1"/>
  <c r="AA17" i="3" s="1"/>
  <c r="AB17" i="3" s="1"/>
  <c r="AC17" i="3" s="1"/>
  <c r="AD17" i="3" s="1"/>
  <c r="AE17" i="3" s="1"/>
  <c r="B19" i="3" s="1"/>
  <c r="C19" i="3" s="1"/>
  <c r="D19" i="3" s="1"/>
  <c r="E19" i="3" s="1"/>
  <c r="F19" i="3" s="1"/>
  <c r="G19" i="3" s="1"/>
  <c r="H19" i="3" s="1"/>
  <c r="I19" i="3" s="1"/>
  <c r="J19" i="3" s="1"/>
  <c r="K19" i="3" s="1"/>
  <c r="L19" i="3" s="1"/>
  <c r="M19" i="3" s="1"/>
  <c r="N19" i="3" s="1"/>
  <c r="O19" i="3" s="1"/>
  <c r="P19" i="3" s="1"/>
  <c r="Q19" i="3" s="1"/>
  <c r="R19" i="3" s="1"/>
  <c r="S19" i="3" s="1"/>
  <c r="T19" i="3" s="1"/>
  <c r="U19" i="3" s="1"/>
  <c r="V19" i="3" s="1"/>
  <c r="W19" i="3" s="1"/>
  <c r="X19" i="3" s="1"/>
  <c r="Y19" i="3" s="1"/>
  <c r="Z19" i="3" s="1"/>
  <c r="AA19" i="3" s="1"/>
  <c r="AB19" i="3" s="1"/>
  <c r="AC19" i="3" s="1"/>
  <c r="AD19" i="3" s="1"/>
  <c r="AE19" i="3" s="1"/>
  <c r="AF19" i="3" s="1"/>
  <c r="B21" i="3" s="1"/>
  <c r="C21" i="3" s="1"/>
  <c r="D21" i="3" s="1"/>
  <c r="E21" i="3" s="1"/>
  <c r="F21" i="3" s="1"/>
  <c r="G21" i="3" s="1"/>
  <c r="H21" i="3" s="1"/>
  <c r="I21" i="3" s="1"/>
  <c r="J21" i="3" s="1"/>
  <c r="K21" i="3" s="1"/>
  <c r="L21" i="3" s="1"/>
  <c r="M21" i="3" s="1"/>
  <c r="N21" i="3" s="1"/>
  <c r="O21" i="3" s="1"/>
  <c r="P21" i="3" s="1"/>
  <c r="Q21" i="3" s="1"/>
  <c r="R21" i="3" s="1"/>
  <c r="S21" i="3" s="1"/>
  <c r="T21" i="3" s="1"/>
  <c r="U21" i="3" s="1"/>
  <c r="V21" i="3" s="1"/>
  <c r="W21" i="3" s="1"/>
  <c r="X21" i="3" s="1"/>
  <c r="Y21" i="3" s="1"/>
  <c r="Z21" i="3" s="1"/>
  <c r="AA21" i="3" s="1"/>
  <c r="AB21" i="3" s="1"/>
  <c r="AC21" i="3" s="1"/>
  <c r="AD21" i="3" s="1"/>
  <c r="AE21" i="3" s="1"/>
  <c r="AF21" i="3" s="1"/>
  <c r="B23" i="3" s="1"/>
  <c r="C23" i="3" s="1"/>
  <c r="D23" i="3" s="1"/>
  <c r="E23" i="3" s="1"/>
  <c r="F23" i="3" s="1"/>
  <c r="G23" i="3" s="1"/>
  <c r="H23" i="3" s="1"/>
  <c r="I23" i="3" s="1"/>
  <c r="J23" i="3" s="1"/>
  <c r="K23" i="3" s="1"/>
  <c r="L23" i="3" s="1"/>
  <c r="M23" i="3" s="1"/>
  <c r="N23" i="3" s="1"/>
  <c r="O23" i="3" s="1"/>
  <c r="P23" i="3" s="1"/>
  <c r="Q23" i="3" s="1"/>
  <c r="R23" i="3" s="1"/>
  <c r="S23" i="3" s="1"/>
  <c r="T23" i="3" s="1"/>
  <c r="U23" i="3" s="1"/>
  <c r="V23" i="3" s="1"/>
  <c r="W23" i="3" s="1"/>
  <c r="X23" i="3" s="1"/>
  <c r="Y23" i="3" s="1"/>
  <c r="Z23" i="3" s="1"/>
  <c r="AA23" i="3" s="1"/>
  <c r="AB23" i="3" s="1"/>
  <c r="AC23" i="3" s="1"/>
  <c r="AD23" i="3" s="1"/>
  <c r="AE23" i="3" s="1"/>
  <c r="B25" i="3" s="1"/>
  <c r="C25" i="3" s="1"/>
  <c r="D25" i="3" s="1"/>
  <c r="E25" i="3" s="1"/>
  <c r="F25" i="3" s="1"/>
  <c r="G25" i="3" s="1"/>
  <c r="H25" i="3" s="1"/>
  <c r="I25" i="3" s="1"/>
  <c r="J25" i="3" s="1"/>
  <c r="K25" i="3" s="1"/>
  <c r="L25" i="3" s="1"/>
  <c r="M25" i="3" s="1"/>
  <c r="N25" i="3" s="1"/>
  <c r="O25" i="3" s="1"/>
  <c r="P25" i="3" s="1"/>
  <c r="Q25" i="3" s="1"/>
  <c r="R25" i="3" s="1"/>
  <c r="S25" i="3" s="1"/>
  <c r="T25" i="3" s="1"/>
  <c r="U25" i="3" s="1"/>
  <c r="V25" i="3" s="1"/>
  <c r="W25" i="3" s="1"/>
  <c r="X25" i="3" s="1"/>
  <c r="Y25" i="3" s="1"/>
  <c r="Z25" i="3" s="1"/>
  <c r="AA25" i="3" s="1"/>
  <c r="AB25" i="3" s="1"/>
  <c r="AC25" i="3" s="1"/>
  <c r="AD25" i="3" s="1"/>
  <c r="AE25" i="3" s="1"/>
  <c r="AF25" i="3" s="1"/>
  <c r="B27" i="3" s="1"/>
  <c r="C27" i="3" s="1"/>
  <c r="D27" i="3" s="1"/>
  <c r="E27" i="3" s="1"/>
  <c r="F27" i="3" s="1"/>
  <c r="G27" i="3" s="1"/>
  <c r="H27" i="3" s="1"/>
  <c r="I27" i="3" s="1"/>
  <c r="J27" i="3" s="1"/>
  <c r="K27" i="3" s="1"/>
  <c r="L27" i="3" s="1"/>
  <c r="M27" i="3" s="1"/>
  <c r="N27" i="3" s="1"/>
  <c r="O27" i="3" s="1"/>
  <c r="P27" i="3" s="1"/>
  <c r="Q27" i="3" s="1"/>
  <c r="R27" i="3" s="1"/>
  <c r="S27" i="3" s="1"/>
  <c r="T27" i="3" s="1"/>
  <c r="U27" i="3" s="1"/>
  <c r="V27" i="3" s="1"/>
  <c r="W27" i="3" s="1"/>
  <c r="X27" i="3" s="1"/>
  <c r="Y27" i="3" s="1"/>
  <c r="Z27" i="3" s="1"/>
  <c r="AA27" i="3" s="1"/>
  <c r="AB27" i="3" s="1"/>
  <c r="AC27" i="3" s="1"/>
  <c r="AD27" i="3" s="1"/>
  <c r="AE27" i="3" s="1"/>
  <c r="B29" i="3" s="1"/>
  <c r="C29" i="3" s="1"/>
  <c r="D29" i="3" s="1"/>
  <c r="E29" i="3" s="1"/>
  <c r="F29" i="3" s="1"/>
  <c r="G29" i="3" s="1"/>
  <c r="H29" i="3" s="1"/>
  <c r="I29" i="3" s="1"/>
  <c r="J29" i="3" s="1"/>
  <c r="K29" i="3" s="1"/>
  <c r="L29" i="3" s="1"/>
  <c r="M29" i="3" s="1"/>
  <c r="N29" i="3" s="1"/>
  <c r="O29" i="3" s="1"/>
  <c r="P29" i="3" s="1"/>
  <c r="Q29" i="3" s="1"/>
  <c r="R29" i="3" s="1"/>
  <c r="S29" i="3" s="1"/>
  <c r="T29" i="3" s="1"/>
  <c r="U29" i="3" s="1"/>
  <c r="V29" i="3" s="1"/>
  <c r="W29" i="3" s="1"/>
  <c r="X29" i="3" s="1"/>
  <c r="Y29" i="3" s="1"/>
  <c r="Z29" i="3" s="1"/>
  <c r="AA29" i="3" s="1"/>
  <c r="AB29" i="3" s="1"/>
  <c r="AC29" i="3" s="1"/>
  <c r="AD29" i="3" s="1"/>
  <c r="AE29" i="3" s="1"/>
  <c r="AF29" i="3" s="1"/>
  <c r="Z32" i="3"/>
  <c r="C11" i="1"/>
  <c r="D11" i="1" s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B13" i="1" s="1"/>
  <c r="C13" i="1" s="1"/>
  <c r="D13" i="1" s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B15" i="1" s="1"/>
  <c r="C15" i="1" s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AF15" i="1" s="1"/>
  <c r="B17" i="1" s="1"/>
  <c r="C17" i="1" s="1"/>
  <c r="D17" i="1" s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B19" i="1" s="1"/>
  <c r="C19" i="1" s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B21" i="1" s="1"/>
  <c r="C21" i="1" s="1"/>
  <c r="D21" i="1" s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B23" i="1" s="1"/>
  <c r="C23" i="1" s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AE23" i="1" s="1"/>
  <c r="B25" i="1" s="1"/>
  <c r="C25" i="1" s="1"/>
  <c r="D25" i="1" s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B27" i="1" s="1"/>
  <c r="C27" i="1" s="1"/>
  <c r="D27" i="1" s="1"/>
  <c r="E27" i="1" s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AD27" i="1" s="1"/>
  <c r="AE27" i="1" s="1"/>
  <c r="B29" i="1" s="1"/>
  <c r="C29" i="1" s="1"/>
  <c r="D29" i="1" s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AF29" i="1" s="1"/>
  <c r="AL31" i="1" l="1"/>
  <c r="AJ14" i="3"/>
  <c r="AG14" i="3" s="1"/>
  <c r="AI10" i="3"/>
  <c r="AI12" i="3" l="1"/>
  <c r="AJ16" i="3"/>
  <c r="AG16" i="3" s="1"/>
  <c r="AJ18" i="3" l="1"/>
  <c r="AG18" i="3" s="1"/>
  <c r="AI14" i="3"/>
  <c r="AI16" i="3" l="1"/>
  <c r="AJ20" i="3"/>
  <c r="AG20" i="3" s="1"/>
  <c r="AI18" i="3" l="1"/>
  <c r="AJ22" i="3"/>
  <c r="AG22" i="3" s="1"/>
  <c r="AI20" i="3" l="1"/>
  <c r="AJ24" i="3"/>
  <c r="AG24" i="3" s="1"/>
  <c r="AI22" i="3" l="1"/>
  <c r="AJ26" i="3"/>
  <c r="AG26" i="3" s="1"/>
  <c r="AI24" i="3" l="1"/>
  <c r="AJ28" i="3"/>
  <c r="AG28" i="3" s="1"/>
  <c r="AI26" i="3" l="1"/>
  <c r="AJ30" i="3"/>
  <c r="AG30" i="3" s="1"/>
  <c r="AI28" i="3" l="1"/>
  <c r="AI30" i="3" s="1"/>
  <c r="AG32" i="3" s="1"/>
</calcChain>
</file>

<file path=xl/sharedStrings.xml><?xml version="1.0" encoding="utf-8"?>
<sst xmlns="http://schemas.openxmlformats.org/spreadsheetml/2006/main" count="600" uniqueCount="159">
  <si>
    <t>April</t>
  </si>
  <si>
    <t>May</t>
  </si>
  <si>
    <t>June</t>
  </si>
  <si>
    <t>July</t>
  </si>
  <si>
    <t>(Family Name)</t>
  </si>
  <si>
    <t>(First Name)</t>
  </si>
  <si>
    <t>T</t>
  </si>
  <si>
    <t>S</t>
  </si>
  <si>
    <t>Taken</t>
  </si>
  <si>
    <t>Jan</t>
  </si>
  <si>
    <t>Feb</t>
  </si>
  <si>
    <t>Mar</t>
  </si>
  <si>
    <t>Aug</t>
  </si>
  <si>
    <t>Sept</t>
  </si>
  <si>
    <t>Oct</t>
  </si>
  <si>
    <t>Nov</t>
  </si>
  <si>
    <t>Dec</t>
  </si>
  <si>
    <t>Staff Member</t>
  </si>
  <si>
    <t>From</t>
  </si>
  <si>
    <t>To</t>
  </si>
  <si>
    <t>Day/Month/Year</t>
  </si>
  <si>
    <t>Remarks:</t>
  </si>
  <si>
    <t>C</t>
  </si>
  <si>
    <t>Official Business</t>
  </si>
  <si>
    <t>Travel Time</t>
  </si>
  <si>
    <t>Compensatory Time-Off One Day</t>
  </si>
  <si>
    <t>Jury Duty</t>
  </si>
  <si>
    <t>Maternity Leave</t>
  </si>
  <si>
    <t>M</t>
  </si>
  <si>
    <t>W</t>
  </si>
  <si>
    <t>F</t>
  </si>
  <si>
    <t>HL</t>
  </si>
  <si>
    <t>ME</t>
  </si>
  <si>
    <t>Paternity Leave</t>
  </si>
  <si>
    <t>Adoption Leave</t>
  </si>
  <si>
    <t>FV</t>
  </si>
  <si>
    <t>TT</t>
  </si>
  <si>
    <t>(Day/Month/Year)</t>
  </si>
  <si>
    <t>ML</t>
  </si>
  <si>
    <t>PL</t>
  </si>
  <si>
    <t>JD</t>
  </si>
  <si>
    <t>OB</t>
  </si>
  <si>
    <t>Supervisor</t>
  </si>
  <si>
    <t>Signatures</t>
  </si>
  <si>
    <t>Type of Appointment:</t>
  </si>
  <si>
    <t xml:space="preserve">ORGANIZATIONAL UNIT: </t>
  </si>
  <si>
    <t>EOD DATE (UNCS or UNDP):</t>
  </si>
  <si>
    <t>EOD DATE (at Duty Station):</t>
  </si>
  <si>
    <t>PLACE OF HOME LEAVE: (City &amp; Country)</t>
  </si>
  <si>
    <t>Date (Day/Month/Year):</t>
  </si>
  <si>
    <t>200 series staff:</t>
  </si>
  <si>
    <t>EOD under 200s (Day/Mnth/Year):</t>
  </si>
  <si>
    <t>SIGNATURE OF STAFF MEMBER &amp; DATE (agreeing with final AL balance &amp; total sick leave taken):</t>
  </si>
  <si>
    <t>Signature</t>
  </si>
  <si>
    <t>ADL</t>
  </si>
  <si>
    <t>Home Leave (charged to Annual Leave)</t>
  </si>
  <si>
    <t>Medical Evacuation (charged to Certified Sick Leave)</t>
  </si>
  <si>
    <t>Rest &amp; Recuperation</t>
  </si>
  <si>
    <t>UN Official Holiday</t>
  </si>
  <si>
    <t>TOTAL PAST 4 YEARS SL</t>
  </si>
  <si>
    <r>
      <t>AUDIT OBSERVATIONS</t>
    </r>
    <r>
      <rPr>
        <sz val="6"/>
        <rFont val="Arial"/>
        <family val="2"/>
      </rPr>
      <t>:</t>
    </r>
  </si>
  <si>
    <t>PT</t>
  </si>
  <si>
    <t>Procurement Travel</t>
  </si>
  <si>
    <r>
      <t>PRESENT DUTY STATION</t>
    </r>
    <r>
      <rPr>
        <b/>
        <sz val="6"/>
        <rFont val="Arial"/>
        <family val="2"/>
      </rPr>
      <t xml:space="preserve"> </t>
    </r>
    <r>
      <rPr>
        <sz val="6"/>
        <rFont val="Arial"/>
        <family val="2"/>
      </rPr>
      <t xml:space="preserve">(City &amp; Country): </t>
    </r>
  </si>
  <si>
    <r>
      <t>REASSIGNMENT DATE TO PRESENT DUTY STATION</t>
    </r>
    <r>
      <rPr>
        <b/>
        <sz val="6"/>
        <rFont val="Arial"/>
        <family val="2"/>
      </rPr>
      <t>:</t>
    </r>
  </si>
  <si>
    <t xml:space="preserve">PREVIOUS DUTY STATION (City &amp; Country): </t>
  </si>
  <si>
    <t>HOME LEAVE: (Taken during the year including travel time)</t>
  </si>
  <si>
    <t>Staff Member:</t>
  </si>
  <si>
    <t>Index No.:</t>
  </si>
  <si>
    <t>ANNUAL LEAVE</t>
  </si>
  <si>
    <t>SICK LEAVE</t>
  </si>
  <si>
    <t>Credit</t>
  </si>
  <si>
    <t>Balance</t>
  </si>
  <si>
    <t>Certified</t>
  </si>
  <si>
    <t>Non Certified</t>
  </si>
  <si>
    <t>Monthly Total Sick Leave</t>
  </si>
  <si>
    <t>UNDP Attendance Record Card</t>
  </si>
  <si>
    <t>Tu</t>
  </si>
  <si>
    <t>Sa</t>
  </si>
  <si>
    <t>Weekday</t>
  </si>
  <si>
    <t>Day of week</t>
  </si>
  <si>
    <t>For calc.</t>
  </si>
  <si>
    <t>29 Februarys</t>
  </si>
  <si>
    <t>AL</t>
  </si>
  <si>
    <t>CSL</t>
  </si>
  <si>
    <t>SL</t>
  </si>
  <si>
    <t>Special Leave Without Pay</t>
  </si>
  <si>
    <t>Special Leave With Half Pay</t>
  </si>
  <si>
    <t>Special Leave With Full Pay</t>
  </si>
  <si>
    <t xml:space="preserve"> </t>
  </si>
  <si>
    <t>LEAVE MONITOR OR HR FOCAL POINT (NAME &amp; TITLE):</t>
  </si>
  <si>
    <t xml:space="preserve">Note: If total sick leave days (certified and uncertified) exceed 65 within any one year period or 195 within any four-year period, please inform the responsible HR Administrator or Associate. </t>
  </si>
  <si>
    <t>Home Leave calculation</t>
  </si>
  <si>
    <t>Link to Classification</t>
  </si>
  <si>
    <t>A</t>
  </si>
  <si>
    <t>HOME LEAVE POINTS</t>
  </si>
  <si>
    <t>Points Taken</t>
  </si>
  <si>
    <r>
      <t>½A</t>
    </r>
    <r>
      <rPr>
        <vertAlign val="subscript"/>
        <sz val="8"/>
        <rFont val="Arial"/>
        <family val="2"/>
      </rPr>
      <t>S</t>
    </r>
  </si>
  <si>
    <t>½A</t>
  </si>
  <si>
    <t>½SW</t>
  </si>
  <si>
    <t>S½A</t>
  </si>
  <si>
    <t>SC</t>
  </si>
  <si>
    <t>S½P</t>
  </si>
  <si>
    <t>OH</t>
  </si>
  <si>
    <t>Family Visit (charged to Annual leave)</t>
  </si>
  <si>
    <t>½C</t>
  </si>
  <si>
    <r>
      <t>½C</t>
    </r>
    <r>
      <rPr>
        <vertAlign val="subscript"/>
        <sz val="8"/>
        <rFont val="Arial"/>
        <family val="2"/>
        <charset val="204"/>
      </rPr>
      <t>A</t>
    </r>
  </si>
  <si>
    <t>RR</t>
  </si>
  <si>
    <r>
      <t>L</t>
    </r>
    <r>
      <rPr>
        <vertAlign val="subscript"/>
        <sz val="8"/>
        <rFont val="Arial"/>
        <family val="2"/>
      </rPr>
      <t>WO</t>
    </r>
  </si>
  <si>
    <r>
      <t>L</t>
    </r>
    <r>
      <rPr>
        <vertAlign val="subscript"/>
        <sz val="8"/>
        <rFont val="Arial"/>
        <family val="2"/>
      </rPr>
      <t>HP</t>
    </r>
  </si>
  <si>
    <r>
      <t>L</t>
    </r>
    <r>
      <rPr>
        <vertAlign val="subscript"/>
        <sz val="8"/>
        <rFont val="Arial"/>
        <family val="2"/>
      </rPr>
      <t>FP</t>
    </r>
  </si>
  <si>
    <t>Family Emergency Leave (charged to Uncertified Sick Leave)</t>
  </si>
  <si>
    <t>Annual Leave 1 Day</t>
  </si>
  <si>
    <t>Annual Leave ½ Day &amp; Sick Leave ½ Day</t>
  </si>
  <si>
    <t>Sick Leave 1 Day (Uncertified)</t>
  </si>
  <si>
    <t>Sick Leave 1 Day (Certified)</t>
  </si>
  <si>
    <t>Sick Leave ½ Day (Uncertified) &amp; ½ Day Worked</t>
  </si>
  <si>
    <t>Annual Leave ½ Day &amp; ½ Day Worked</t>
  </si>
  <si>
    <t>"Sick Leave With Half Pay" 1 Day Combined with "Annual Leave" ½ Day</t>
  </si>
  <si>
    <t>"Sick Leave with Half Pay" 1 day</t>
  </si>
  <si>
    <t>Compensatory Time-Off ½ Day &amp; ½ Day Worked</t>
  </si>
  <si>
    <t>Compensatory Time-Off ½ Day &amp; Annual Leave ½ Day</t>
  </si>
  <si>
    <t>FEL</t>
  </si>
  <si>
    <r>
      <t>½A</t>
    </r>
    <r>
      <rPr>
        <vertAlign val="subscript"/>
        <sz val="10"/>
        <rFont val="Arial"/>
        <family val="2"/>
        <charset val="204"/>
      </rPr>
      <t>S</t>
    </r>
  </si>
  <si>
    <r>
      <t>½C</t>
    </r>
    <r>
      <rPr>
        <vertAlign val="subscript"/>
        <sz val="10"/>
        <rFont val="Arial"/>
        <family val="2"/>
        <charset val="204"/>
      </rPr>
      <t>A</t>
    </r>
  </si>
  <si>
    <r>
      <t>L</t>
    </r>
    <r>
      <rPr>
        <vertAlign val="subscript"/>
        <sz val="10"/>
        <rFont val="Arial"/>
        <family val="2"/>
        <charset val="204"/>
      </rPr>
      <t>WO</t>
    </r>
  </si>
  <si>
    <r>
      <t>L</t>
    </r>
    <r>
      <rPr>
        <vertAlign val="subscript"/>
        <sz val="10"/>
        <rFont val="Arial"/>
        <family val="2"/>
        <charset val="204"/>
      </rPr>
      <t>HP</t>
    </r>
  </si>
  <si>
    <r>
      <t>L</t>
    </r>
    <r>
      <rPr>
        <vertAlign val="subscript"/>
        <sz val="10"/>
        <rFont val="Arial"/>
        <family val="2"/>
        <charset val="204"/>
      </rPr>
      <t>FP</t>
    </r>
  </si>
  <si>
    <t>AL Carry-over Cut-off Date:</t>
  </si>
  <si>
    <t>Jun</t>
  </si>
  <si>
    <t>Jul</t>
  </si>
  <si>
    <t>B</t>
  </si>
  <si>
    <t>D</t>
  </si>
  <si>
    <t>E</t>
  </si>
  <si>
    <t>G</t>
  </si>
  <si>
    <t>H</t>
  </si>
  <si>
    <t>I</t>
  </si>
  <si>
    <t>J</t>
  </si>
  <si>
    <t>L</t>
  </si>
  <si>
    <t>N</t>
  </si>
  <si>
    <t>O</t>
  </si>
  <si>
    <t>P</t>
  </si>
  <si>
    <t>Q</t>
  </si>
  <si>
    <t>R</t>
  </si>
  <si>
    <t>U</t>
  </si>
  <si>
    <t>V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</si>
  <si>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</si>
  <si>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</si>
  <si>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</si>
  <si>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</si>
  <si>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</si>
  <si>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</si>
  <si>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</si>
  <si>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</si>
  <si>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</si>
  <si>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K144</t>
  </si>
  <si>
    <t>[?]</t>
  </si>
  <si>
    <t>Is DutyStation R&amp;R?</t>
  </si>
  <si>
    <t>Fixed Term Appointment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</si>
</sst>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35" x14ac:knownFonts="1">
    <font>
      <sz val="10"/>
      <name val="Arial"/>
    </font>
    <font>
      <i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u/>
      <sz val="6"/>
      <name val="Arial"/>
      <family val="2"/>
    </font>
    <font>
      <u/>
      <sz val="8"/>
      <name val="Arial"/>
      <family val="2"/>
    </font>
    <font>
      <i/>
      <sz val="6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6"/>
      <name val="Arial"/>
      <family val="2"/>
      <charset val="204"/>
    </font>
    <font>
      <sz val="10"/>
      <name val="Arial"/>
      <family val="2"/>
      <charset val="204"/>
    </font>
    <font>
      <vertAlign val="superscript"/>
      <sz val="9"/>
      <name val="Arial"/>
      <family val="2"/>
      <charset val="204"/>
    </font>
    <font>
      <sz val="8"/>
      <name val="Arial"/>
      <family val="2"/>
      <charset val="204"/>
    </font>
    <font>
      <vertAlign val="subscript"/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</font>
    <font>
      <sz val="5"/>
      <name val="Arial"/>
      <family val="2"/>
      <charset val="204"/>
    </font>
    <font>
      <b/>
      <sz val="6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b/>
      <u/>
      <sz val="6"/>
      <name val="Arial"/>
      <family val="2"/>
    </font>
    <font>
      <b/>
      <vertAlign val="subscript"/>
      <sz val="8"/>
      <name val="Arial"/>
      <family val="2"/>
    </font>
    <font>
      <b/>
      <u/>
      <sz val="5"/>
      <name val="Arial"/>
      <family val="2"/>
    </font>
    <font>
      <sz val="6"/>
      <name val="Arial"/>
    </font>
    <font>
      <sz val="8"/>
      <name val="Arial"/>
    </font>
    <font>
      <vertAlign val="subscript"/>
      <sz val="8"/>
      <name val="Arial"/>
      <family val="2"/>
    </font>
    <font>
      <vertAlign val="superscript"/>
      <sz val="8"/>
      <name val="Arial"/>
      <family val="2"/>
    </font>
    <font>
      <sz val="12"/>
      <name val="Arial"/>
    </font>
    <font>
      <u/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</font>
    <font>
      <vertAlign val="superscript"/>
      <sz val="10"/>
      <name val="Arial"/>
      <family val="2"/>
      <charset val="204"/>
    </font>
    <font>
      <vertAlign val="subscript"/>
      <sz val="10"/>
      <name val="Arial"/>
      <family val="2"/>
      <charset val="204"/>
    </font>
    <font>
      <sz val="7"/>
      <name val="Arial"/>
      <family val="2"/>
    </font>
    <font>
      <b/>
      <u/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12"/>
      </left>
      <right style="thick">
        <color indexed="12"/>
      </right>
      <top style="medium">
        <color indexed="12"/>
      </top>
      <bottom/>
      <diagonal/>
    </border>
    <border>
      <left style="medium">
        <color indexed="12"/>
      </left>
      <right style="thick">
        <color indexed="12"/>
      </right>
      <top/>
      <bottom style="medium">
        <color indexed="1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12"/>
      </right>
      <top style="thin">
        <color indexed="64"/>
      </top>
      <bottom/>
      <diagonal/>
    </border>
    <border>
      <left/>
      <right style="medium">
        <color indexed="12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12"/>
      </left>
      <right/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3" fillId="0" borderId="3" xfId="0" applyFont="1" applyBorder="1"/>
    <xf numFmtId="0" fontId="3" fillId="0" borderId="2" xfId="0" applyFont="1" applyBorder="1"/>
    <xf numFmtId="0" fontId="0" fillId="0" borderId="4" xfId="0" applyBorder="1"/>
    <xf numFmtId="0" fontId="4" fillId="0" borderId="0" xfId="0" applyFont="1"/>
    <xf numFmtId="0" fontId="3" fillId="0" borderId="5" xfId="0" applyFont="1" applyBorder="1" applyAlignment="1">
      <alignment horizontal="center"/>
    </xf>
    <xf numFmtId="0" fontId="6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Protection="1">
      <protection hidden="1"/>
    </xf>
    <xf numFmtId="0" fontId="10" fillId="0" borderId="8" xfId="0" applyFont="1" applyBorder="1" applyProtection="1"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0" fontId="3" fillId="0" borderId="2" xfId="0" applyFont="1" applyBorder="1" applyAlignment="1">
      <alignment vertical="top"/>
    </xf>
    <xf numFmtId="0" fontId="9" fillId="0" borderId="0" xfId="0" applyFont="1" applyAlignment="1" applyProtection="1">
      <alignment vertical="top"/>
      <protection hidden="1"/>
    </xf>
    <xf numFmtId="0" fontId="12" fillId="0" borderId="0" xfId="0" applyFont="1" applyProtection="1">
      <protection hidden="1"/>
    </xf>
    <xf numFmtId="0" fontId="7" fillId="0" borderId="0" xfId="0" applyFont="1" applyAlignment="1">
      <alignment horizontal="center"/>
    </xf>
    <xf numFmtId="0" fontId="4" fillId="0" borderId="9" xfId="0" applyFont="1" applyBorder="1"/>
    <xf numFmtId="0" fontId="2" fillId="0" borderId="2" xfId="0" applyFont="1" applyBorder="1" applyAlignment="1">
      <alignment vertical="top"/>
    </xf>
    <xf numFmtId="0" fontId="4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vertical="top" wrapText="1"/>
    </xf>
    <xf numFmtId="0" fontId="9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19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15" xfId="0" applyFont="1" applyBorder="1"/>
    <xf numFmtId="0" fontId="3" fillId="0" borderId="16" xfId="0" applyFont="1" applyBorder="1"/>
    <xf numFmtId="0" fontId="0" fillId="0" borderId="17" xfId="0" applyBorder="1"/>
    <xf numFmtId="0" fontId="9" fillId="0" borderId="16" xfId="0" applyFont="1" applyBorder="1" applyAlignment="1" applyProtection="1">
      <alignment vertical="center" wrapText="1"/>
      <protection hidden="1"/>
    </xf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0" borderId="18" xfId="0" applyBorder="1"/>
    <xf numFmtId="0" fontId="2" fillId="0" borderId="10" xfId="0" applyFont="1" applyBorder="1"/>
    <xf numFmtId="0" fontId="2" fillId="0" borderId="19" xfId="0" applyFont="1" applyBorder="1"/>
    <xf numFmtId="0" fontId="2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0" fillId="0" borderId="0" xfId="0" applyFont="1" applyAlignment="1" applyProtection="1">
      <alignment vertical="center" wrapText="1"/>
      <protection hidden="1"/>
    </xf>
    <xf numFmtId="0" fontId="10" fillId="0" borderId="20" xfId="0" applyFont="1" applyBorder="1" applyProtection="1">
      <protection hidden="1"/>
    </xf>
    <xf numFmtId="0" fontId="12" fillId="0" borderId="20" xfId="0" applyFont="1" applyBorder="1" applyAlignment="1" applyProtection="1">
      <alignment horizontal="left"/>
      <protection hidden="1"/>
    </xf>
    <xf numFmtId="0" fontId="12" fillId="0" borderId="20" xfId="0" applyFont="1" applyBorder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10" fillId="0" borderId="21" xfId="0" applyFont="1" applyBorder="1" applyProtection="1">
      <protection hidden="1"/>
    </xf>
    <xf numFmtId="0" fontId="15" fillId="2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4" fillId="0" borderId="8" xfId="0" applyFont="1" applyBorder="1" applyAlignment="1">
      <alignment vertical="center"/>
    </xf>
    <xf numFmtId="0" fontId="2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4" fillId="2" borderId="5" xfId="0" applyFont="1" applyFill="1" applyBorder="1" applyAlignment="1">
      <alignment horizontal="center"/>
    </xf>
    <xf numFmtId="0" fontId="0" fillId="2" borderId="5" xfId="0" applyFill="1" applyBorder="1"/>
    <xf numFmtId="0" fontId="0" fillId="2" borderId="0" xfId="0" applyFill="1"/>
    <xf numFmtId="0" fontId="26" fillId="0" borderId="22" xfId="0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26" fillId="0" borderId="5" xfId="0" applyFont="1" applyBorder="1" applyAlignment="1" applyProtection="1">
      <alignment horizontal="center" vertical="center"/>
      <protection hidden="1"/>
    </xf>
    <xf numFmtId="0" fontId="0" fillId="0" borderId="9" xfId="0" applyBorder="1"/>
    <xf numFmtId="0" fontId="9" fillId="0" borderId="20" xfId="0" applyFont="1" applyBorder="1" applyAlignment="1" applyProtection="1">
      <alignment vertical="center"/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9" fillId="0" borderId="20" xfId="0" applyFont="1" applyBorder="1" applyAlignment="1" applyProtection="1">
      <alignment horizontal="left" vertical="center"/>
      <protection hidden="1"/>
    </xf>
    <xf numFmtId="0" fontId="0" fillId="0" borderId="20" xfId="0" applyBorder="1"/>
    <xf numFmtId="0" fontId="9" fillId="0" borderId="9" xfId="0" applyFont="1" applyBorder="1" applyAlignment="1" applyProtection="1">
      <alignment vertical="center"/>
      <protection hidden="1"/>
    </xf>
    <xf numFmtId="0" fontId="9" fillId="0" borderId="19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26" fillId="0" borderId="24" xfId="0" applyFont="1" applyBorder="1" applyAlignment="1" applyProtection="1">
      <alignment horizontal="center" vertical="center"/>
      <protection hidden="1"/>
    </xf>
    <xf numFmtId="0" fontId="26" fillId="0" borderId="25" xfId="0" applyFont="1" applyBorder="1" applyAlignment="1" applyProtection="1">
      <alignment horizontal="center" vertical="center"/>
      <protection hidden="1"/>
    </xf>
    <xf numFmtId="0" fontId="27" fillId="2" borderId="0" xfId="0" applyFont="1" applyFill="1"/>
    <xf numFmtId="0" fontId="9" fillId="0" borderId="5" xfId="0" applyFont="1" applyBorder="1" applyAlignment="1" applyProtection="1">
      <alignment vertical="center" wrapText="1"/>
      <protection hidden="1"/>
    </xf>
    <xf numFmtId="0" fontId="3" fillId="2" borderId="5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0" borderId="26" xfId="0" applyFont="1" applyBorder="1" applyAlignment="1" applyProtection="1">
      <alignment vertical="center" wrapText="1"/>
      <protection hidden="1"/>
    </xf>
    <xf numFmtId="0" fontId="3" fillId="0" borderId="27" xfId="0" applyFont="1" applyBorder="1" applyAlignment="1">
      <alignment horizontal="center"/>
    </xf>
    <xf numFmtId="0" fontId="9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right"/>
      <protection hidden="1"/>
    </xf>
    <xf numFmtId="0" fontId="12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right"/>
      <protection hidden="1"/>
    </xf>
    <xf numFmtId="0" fontId="4" fillId="0" borderId="10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26" fillId="0" borderId="23" xfId="0" applyFont="1" applyBorder="1" applyAlignment="1" applyProtection="1">
      <alignment horizontal="center" vertical="center"/>
      <protection hidden="1"/>
    </xf>
    <xf numFmtId="0" fontId="9" fillId="0" borderId="28" xfId="0" applyFont="1" applyBorder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31" fillId="2" borderId="5" xfId="0" applyFont="1" applyFill="1" applyBorder="1" applyAlignment="1" applyProtection="1">
      <alignment horizontal="center"/>
      <protection hidden="1"/>
    </xf>
    <xf numFmtId="0" fontId="31" fillId="2" borderId="5" xfId="0" applyFont="1" applyFill="1" applyBorder="1" applyAlignment="1" applyProtection="1">
      <alignment horizontal="center" vertical="center"/>
      <protection hidden="1"/>
    </xf>
    <xf numFmtId="0" fontId="28" fillId="0" borderId="9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 applyProtection="1">
      <alignment vertical="center" wrapText="1"/>
      <protection hidden="1"/>
    </xf>
    <xf numFmtId="0" fontId="3" fillId="2" borderId="6" xfId="0" applyFont="1" applyFill="1" applyBorder="1" applyAlignment="1">
      <alignment horizontal="center"/>
    </xf>
    <xf numFmtId="0" fontId="0" fillId="0" borderId="5" xfId="0" applyBorder="1"/>
    <xf numFmtId="0" fontId="2" fillId="0" borderId="29" xfId="0" applyFont="1" applyBorder="1" applyAlignment="1">
      <alignment horizontal="left"/>
    </xf>
    <xf numFmtId="0" fontId="9" fillId="0" borderId="30" xfId="0" applyFont="1" applyBorder="1"/>
    <xf numFmtId="0" fontId="0" fillId="0" borderId="31" xfId="0" applyBorder="1"/>
    <xf numFmtId="0" fontId="3" fillId="0" borderId="19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164" fontId="3" fillId="0" borderId="33" xfId="0" applyNumberFormat="1" applyFont="1" applyBorder="1" applyAlignment="1">
      <alignment vertical="center"/>
    </xf>
    <xf numFmtId="0" fontId="12" fillId="0" borderId="34" xfId="0" applyFont="1" applyBorder="1" applyAlignment="1">
      <alignment horizontal="center"/>
    </xf>
    <xf numFmtId="0" fontId="2" fillId="0" borderId="3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0" fillId="0" borderId="33" xfId="0" applyBorder="1"/>
    <xf numFmtId="0" fontId="0" fillId="0" borderId="5" xfId="0" applyBorder="1" applyAlignment="1">
      <alignment horizontal="right"/>
    </xf>
    <xf numFmtId="0" fontId="2" fillId="0" borderId="26" xfId="0" applyFont="1" applyBorder="1" applyAlignment="1">
      <alignment horizontal="center"/>
    </xf>
    <xf numFmtId="0" fontId="9" fillId="0" borderId="6" xfId="0" applyFont="1" applyBorder="1" applyAlignment="1" applyProtection="1">
      <alignment vertical="center" wrapText="1"/>
      <protection hidden="1"/>
    </xf>
    <xf numFmtId="0" fontId="9" fillId="0" borderId="7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30" xfId="0" applyBorder="1"/>
    <xf numFmtId="0" fontId="12" fillId="0" borderId="7" xfId="0" applyFont="1" applyBorder="1" applyAlignment="1">
      <alignment horizont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9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vertical="center"/>
      <protection hidden="1"/>
    </xf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33" fillId="0" borderId="33" xfId="0" applyNumberFormat="1" applyFont="1" applyBorder="1" applyAlignment="1">
      <alignment horizontal="left" vertical="center"/>
    </xf>
    <xf numFmtId="164" fontId="33" fillId="0" borderId="59" xfId="0" applyNumberFormat="1" applyFont="1" applyBorder="1" applyAlignment="1">
      <alignment horizontal="left" vertical="center"/>
    </xf>
    <xf numFmtId="0" fontId="9" fillId="0" borderId="3" xfId="0" applyFont="1" applyBorder="1" applyAlignment="1" applyProtection="1">
      <alignment horizontal="left" vertical="center" wrapText="1"/>
      <protection hidden="1"/>
    </xf>
    <xf numFmtId="0" fontId="9" fillId="0" borderId="8" xfId="0" applyFont="1" applyBorder="1" applyAlignment="1" applyProtection="1">
      <alignment horizontal="left" vertical="center" wrapText="1"/>
      <protection hidden="1"/>
    </xf>
    <xf numFmtId="0" fontId="3" fillId="0" borderId="25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center" vertical="top"/>
    </xf>
    <xf numFmtId="0" fontId="5" fillId="0" borderId="33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58" xfId="0" applyFont="1" applyBorder="1" applyAlignment="1">
      <alignment horizontal="left" vertical="top" wrapText="1"/>
    </xf>
    <xf numFmtId="164" fontId="3" fillId="0" borderId="33" xfId="0" applyNumberFormat="1" applyFont="1" applyBorder="1" applyAlignment="1">
      <alignment horizontal="center" vertical="center" wrapText="1"/>
    </xf>
    <xf numFmtId="0" fontId="12" fillId="0" borderId="10" xfId="0" applyFont="1" applyBorder="1" applyAlignment="1" applyProtection="1">
      <alignment vertical="top" wrapText="1"/>
      <protection hidden="1"/>
    </xf>
    <xf numFmtId="0" fontId="12" fillId="0" borderId="16" xfId="0" applyFont="1" applyBorder="1" applyAlignment="1" applyProtection="1">
      <alignment vertical="top" wrapText="1"/>
      <protection hidden="1"/>
    </xf>
    <xf numFmtId="0" fontId="29" fillId="0" borderId="12" xfId="0" applyFont="1" applyBorder="1" applyAlignment="1">
      <alignment horizontal="left" vertical="center"/>
    </xf>
    <xf numFmtId="0" fontId="9" fillId="0" borderId="0" xfId="0" applyFont="1" applyAlignment="1" applyProtection="1">
      <alignment vertical="center" wrapText="1"/>
      <protection hidden="1"/>
    </xf>
    <xf numFmtId="0" fontId="24" fillId="0" borderId="33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/>
    </xf>
    <xf numFmtId="0" fontId="3" fillId="0" borderId="33" xfId="0" applyFont="1" applyBorder="1" applyAlignment="1">
      <alignment horizontal="center" vertical="top"/>
    </xf>
    <xf numFmtId="0" fontId="29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9" fillId="0" borderId="60" xfId="0" applyFont="1" applyBorder="1" applyAlignment="1">
      <alignment horizontal="center" textRotation="90"/>
    </xf>
    <xf numFmtId="0" fontId="9" fillId="0" borderId="22" xfId="0" applyFont="1" applyBorder="1" applyAlignment="1">
      <alignment horizontal="center" textRotation="90"/>
    </xf>
    <xf numFmtId="49" fontId="8" fillId="0" borderId="6" xfId="0" applyNumberFormat="1" applyFont="1" applyBorder="1" applyAlignment="1">
      <alignment horizontal="left"/>
    </xf>
    <xf numFmtId="49" fontId="8" fillId="0" borderId="33" xfId="0" applyNumberFormat="1" applyFont="1" applyBorder="1" applyAlignment="1">
      <alignment horizontal="left"/>
    </xf>
    <xf numFmtId="49" fontId="8" fillId="0" borderId="11" xfId="0" applyNumberFormat="1" applyFont="1" applyBorder="1" applyAlignment="1">
      <alignment horizontal="left"/>
    </xf>
    <xf numFmtId="49" fontId="0" fillId="0" borderId="6" xfId="0" applyNumberFormat="1" applyBorder="1" applyAlignment="1">
      <alignment horizontal="left"/>
    </xf>
    <xf numFmtId="49" fontId="0" fillId="0" borderId="33" xfId="0" applyNumberForma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9" fillId="0" borderId="5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top"/>
    </xf>
    <xf numFmtId="164" fontId="33" fillId="0" borderId="33" xfId="0" applyNumberFormat="1" applyFont="1" applyBorder="1" applyAlignment="1" applyProtection="1">
      <alignment horizontal="center"/>
      <protection hidden="1"/>
    </xf>
    <xf numFmtId="0" fontId="9" fillId="0" borderId="24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7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textRotation="90"/>
    </xf>
    <xf numFmtId="0" fontId="9" fillId="0" borderId="8" xfId="0" applyFont="1" applyBorder="1" applyAlignment="1">
      <alignment horizontal="center" textRotation="90"/>
    </xf>
    <xf numFmtId="0" fontId="9" fillId="0" borderId="24" xfId="0" applyFont="1" applyBorder="1" applyAlignment="1">
      <alignment horizontal="center" textRotation="90"/>
    </xf>
    <xf numFmtId="0" fontId="9" fillId="0" borderId="55" xfId="0" applyFont="1" applyBorder="1" applyAlignment="1">
      <alignment horizontal="center" textRotation="90" wrapText="1"/>
    </xf>
    <xf numFmtId="0" fontId="9" fillId="0" borderId="56" xfId="0" applyFont="1" applyBorder="1" applyAlignment="1">
      <alignment horizontal="center" textRotation="90" wrapText="1"/>
    </xf>
    <xf numFmtId="0" fontId="9" fillId="0" borderId="57" xfId="0" applyFont="1" applyBorder="1" applyAlignment="1">
      <alignment horizontal="center" textRotation="90" wrapText="1"/>
    </xf>
    <xf numFmtId="164" fontId="9" fillId="0" borderId="42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3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39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11" xfId="0" applyBorder="1" applyAlignment="1">
      <alignment horizontal="left"/>
    </xf>
    <xf numFmtId="0" fontId="14" fillId="0" borderId="67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4" fillId="0" borderId="7" xfId="1" applyFont="1" applyBorder="1" applyAlignment="1" applyProtection="1">
      <alignment horizontal="center" vertical="center" textRotation="90"/>
    </xf>
    <xf numFmtId="0" fontId="34" fillId="0" borderId="69" xfId="1" applyFont="1" applyBorder="1" applyAlignment="1" applyProtection="1">
      <alignment horizontal="center" vertical="center" textRotation="90"/>
    </xf>
    <xf numFmtId="0" fontId="9" fillId="0" borderId="10" xfId="0" applyFont="1" applyBorder="1" applyAlignment="1">
      <alignment horizontal="center" textRotation="90"/>
    </xf>
    <xf numFmtId="0" fontId="29" fillId="0" borderId="18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textRotation="90"/>
    </xf>
    <xf numFmtId="0" fontId="2" fillId="0" borderId="7" xfId="0" applyFont="1" applyBorder="1" applyAlignment="1">
      <alignment horizontal="center" textRotation="90"/>
    </xf>
  </cellXfs>
  <cellStyles count="2">
    <cellStyle name="Hyperlink" xfId="1" builtinId="8"/>
    <cellStyle name="Normal" xfId="0" builtinId="0"/>
  </cellStyles>
  <dxfs count="10"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8"/>
      </font>
      <fill>
        <patternFill>
          <bgColor indexed="48"/>
        </patternFill>
      </fill>
    </dxf>
    <dxf>
      <font>
        <b/>
        <i val="0"/>
        <condense val="0"/>
        <extend val="0"/>
        <color indexed="39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3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38</xdr:row>
      <xdr:rowOff>0</xdr:rowOff>
    </xdr:from>
    <xdr:to>
      <xdr:col>0</xdr:col>
      <xdr:colOff>228600</xdr:colOff>
      <xdr:row>38</xdr:row>
      <xdr:rowOff>0</xdr:rowOff>
    </xdr:to>
    <xdr:sp macro="" textlink="">
      <xdr:nvSpPr>
        <xdr:cNvPr id="1201" name="Line 1">
          <a:extLst>
            <a:ext uri="{FF2B5EF4-FFF2-40B4-BE49-F238E27FC236}">
              <a16:creationId xmlns:a16="http://schemas.microsoft.com/office/drawing/2014/main" id="{00000000-0008-0000-0100-0000B1040000}"/>
            </a:ext>
          </a:extLst>
        </xdr:cNvPr>
        <xdr:cNvSpPr>
          <a:spLocks noChangeShapeType="1"/>
        </xdr:cNvSpPr>
      </xdr:nvSpPr>
      <xdr:spPr bwMode="auto">
        <a:xfrm flipV="1">
          <a:off x="22860" y="7620000"/>
          <a:ext cx="205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22860</xdr:colOff>
      <xdr:row>38</xdr:row>
      <xdr:rowOff>0</xdr:rowOff>
    </xdr:from>
    <xdr:to>
      <xdr:col>0</xdr:col>
      <xdr:colOff>228600</xdr:colOff>
      <xdr:row>38</xdr:row>
      <xdr:rowOff>0</xdr:rowOff>
    </xdr:to>
    <xdr:sp macro="" textlink="">
      <xdr:nvSpPr>
        <xdr:cNvPr id="1202" name="Line 3">
          <a:extLst>
            <a:ext uri="{FF2B5EF4-FFF2-40B4-BE49-F238E27FC236}">
              <a16:creationId xmlns:a16="http://schemas.microsoft.com/office/drawing/2014/main" id="{00000000-0008-0000-0100-0000B2040000}"/>
            </a:ext>
          </a:extLst>
        </xdr:cNvPr>
        <xdr:cNvSpPr>
          <a:spLocks noChangeShapeType="1"/>
        </xdr:cNvSpPr>
      </xdr:nvSpPr>
      <xdr:spPr bwMode="auto">
        <a:xfrm flipV="1">
          <a:off x="22860" y="7620000"/>
          <a:ext cx="205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22860</xdr:colOff>
      <xdr:row>38</xdr:row>
      <xdr:rowOff>0</xdr:rowOff>
    </xdr:from>
    <xdr:to>
      <xdr:col>0</xdr:col>
      <xdr:colOff>228600</xdr:colOff>
      <xdr:row>38</xdr:row>
      <xdr:rowOff>0</xdr:rowOff>
    </xdr:to>
    <xdr:sp macro="" textlink="">
      <xdr:nvSpPr>
        <xdr:cNvPr id="1203" name="Line 9">
          <a:extLst>
            <a:ext uri="{FF2B5EF4-FFF2-40B4-BE49-F238E27FC236}">
              <a16:creationId xmlns:a16="http://schemas.microsoft.com/office/drawing/2014/main" id="{00000000-0008-0000-0100-0000B3040000}"/>
            </a:ext>
          </a:extLst>
        </xdr:cNvPr>
        <xdr:cNvSpPr>
          <a:spLocks noChangeShapeType="1"/>
        </xdr:cNvSpPr>
      </xdr:nvSpPr>
      <xdr:spPr bwMode="auto">
        <a:xfrm flipV="1">
          <a:off x="22860" y="7620000"/>
          <a:ext cx="205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91440</xdr:colOff>
      <xdr:row>38</xdr:row>
      <xdr:rowOff>0</xdr:rowOff>
    </xdr:from>
    <xdr:to>
      <xdr:col>0</xdr:col>
      <xdr:colOff>213360</xdr:colOff>
      <xdr:row>38</xdr:row>
      <xdr:rowOff>0</xdr:rowOff>
    </xdr:to>
    <xdr:sp macro="" textlink="">
      <xdr:nvSpPr>
        <xdr:cNvPr id="1204" name="Oval 11">
          <a:extLst>
            <a:ext uri="{FF2B5EF4-FFF2-40B4-BE49-F238E27FC236}">
              <a16:creationId xmlns:a16="http://schemas.microsoft.com/office/drawing/2014/main" id="{00000000-0008-0000-0100-0000B4040000}"/>
            </a:ext>
          </a:extLst>
        </xdr:cNvPr>
        <xdr:cNvSpPr>
          <a:spLocks noChangeArrowheads="1"/>
        </xdr:cNvSpPr>
      </xdr:nvSpPr>
      <xdr:spPr bwMode="auto">
        <a:xfrm>
          <a:off x="91440" y="7620000"/>
          <a:ext cx="12192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53340</xdr:colOff>
      <xdr:row>38</xdr:row>
      <xdr:rowOff>0</xdr:rowOff>
    </xdr:from>
    <xdr:to>
      <xdr:col>15</xdr:col>
      <xdr:colOff>129540</xdr:colOff>
      <xdr:row>38</xdr:row>
      <xdr:rowOff>0</xdr:rowOff>
    </xdr:to>
    <xdr:sp macro="" textlink="">
      <xdr:nvSpPr>
        <xdr:cNvPr id="1205" name="Rectangle 12">
          <a:extLst>
            <a:ext uri="{FF2B5EF4-FFF2-40B4-BE49-F238E27FC236}">
              <a16:creationId xmlns:a16="http://schemas.microsoft.com/office/drawing/2014/main" id="{00000000-0008-0000-0100-0000B5040000}"/>
            </a:ext>
          </a:extLst>
        </xdr:cNvPr>
        <xdr:cNvSpPr>
          <a:spLocks noChangeArrowheads="1"/>
        </xdr:cNvSpPr>
      </xdr:nvSpPr>
      <xdr:spPr bwMode="auto">
        <a:xfrm>
          <a:off x="3482340" y="76200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1206" name="Line 15">
          <a:extLst>
            <a:ext uri="{FF2B5EF4-FFF2-40B4-BE49-F238E27FC236}">
              <a16:creationId xmlns:a16="http://schemas.microsoft.com/office/drawing/2014/main" id="{00000000-0008-0000-0100-0000B6040000}"/>
            </a:ext>
          </a:extLst>
        </xdr:cNvPr>
        <xdr:cNvSpPr>
          <a:spLocks noChangeShapeType="1"/>
        </xdr:cNvSpPr>
      </xdr:nvSpPr>
      <xdr:spPr bwMode="auto">
        <a:xfrm flipV="1">
          <a:off x="3429000" y="76200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32</xdr:row>
      <xdr:rowOff>0</xdr:rowOff>
    </xdr:from>
    <xdr:to>
      <xdr:col>0</xdr:col>
      <xdr:colOff>228600</xdr:colOff>
      <xdr:row>32</xdr:row>
      <xdr:rowOff>0</xdr:rowOff>
    </xdr:to>
    <xdr:sp macro="" textlink="">
      <xdr:nvSpPr>
        <xdr:cNvPr id="4177" name="Line 1">
          <a:extLst>
            <a:ext uri="{FF2B5EF4-FFF2-40B4-BE49-F238E27FC236}">
              <a16:creationId xmlns:a16="http://schemas.microsoft.com/office/drawing/2014/main" id="{00000000-0008-0000-0200-000051100000}"/>
            </a:ext>
          </a:extLst>
        </xdr:cNvPr>
        <xdr:cNvSpPr>
          <a:spLocks noChangeShapeType="1"/>
        </xdr:cNvSpPr>
      </xdr:nvSpPr>
      <xdr:spPr bwMode="auto">
        <a:xfrm flipV="1">
          <a:off x="22860" y="5928360"/>
          <a:ext cx="205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22860</xdr:colOff>
      <xdr:row>32</xdr:row>
      <xdr:rowOff>0</xdr:rowOff>
    </xdr:from>
    <xdr:to>
      <xdr:col>0</xdr:col>
      <xdr:colOff>228600</xdr:colOff>
      <xdr:row>32</xdr:row>
      <xdr:rowOff>0</xdr:rowOff>
    </xdr:to>
    <xdr:sp macro="" textlink="">
      <xdr:nvSpPr>
        <xdr:cNvPr id="4178" name="Line 2">
          <a:extLst>
            <a:ext uri="{FF2B5EF4-FFF2-40B4-BE49-F238E27FC236}">
              <a16:creationId xmlns:a16="http://schemas.microsoft.com/office/drawing/2014/main" id="{00000000-0008-0000-0200-000052100000}"/>
            </a:ext>
          </a:extLst>
        </xdr:cNvPr>
        <xdr:cNvSpPr>
          <a:spLocks noChangeShapeType="1"/>
        </xdr:cNvSpPr>
      </xdr:nvSpPr>
      <xdr:spPr bwMode="auto">
        <a:xfrm flipV="1">
          <a:off x="22860" y="5928360"/>
          <a:ext cx="205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22860</xdr:colOff>
      <xdr:row>32</xdr:row>
      <xdr:rowOff>0</xdr:rowOff>
    </xdr:from>
    <xdr:to>
      <xdr:col>0</xdr:col>
      <xdr:colOff>228600</xdr:colOff>
      <xdr:row>32</xdr:row>
      <xdr:rowOff>0</xdr:rowOff>
    </xdr:to>
    <xdr:sp macro="" textlink="">
      <xdr:nvSpPr>
        <xdr:cNvPr id="4179" name="Line 3">
          <a:extLst>
            <a:ext uri="{FF2B5EF4-FFF2-40B4-BE49-F238E27FC236}">
              <a16:creationId xmlns:a16="http://schemas.microsoft.com/office/drawing/2014/main" id="{00000000-0008-0000-0200-000053100000}"/>
            </a:ext>
          </a:extLst>
        </xdr:cNvPr>
        <xdr:cNvSpPr>
          <a:spLocks noChangeShapeType="1"/>
        </xdr:cNvSpPr>
      </xdr:nvSpPr>
      <xdr:spPr bwMode="auto">
        <a:xfrm flipV="1">
          <a:off x="22860" y="5928360"/>
          <a:ext cx="205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91440</xdr:colOff>
      <xdr:row>32</xdr:row>
      <xdr:rowOff>0</xdr:rowOff>
    </xdr:from>
    <xdr:to>
      <xdr:col>0</xdr:col>
      <xdr:colOff>213360</xdr:colOff>
      <xdr:row>32</xdr:row>
      <xdr:rowOff>0</xdr:rowOff>
    </xdr:to>
    <xdr:sp macro="" textlink="">
      <xdr:nvSpPr>
        <xdr:cNvPr id="4180" name="Oval 4">
          <a:extLst>
            <a:ext uri="{FF2B5EF4-FFF2-40B4-BE49-F238E27FC236}">
              <a16:creationId xmlns:a16="http://schemas.microsoft.com/office/drawing/2014/main" id="{00000000-0008-0000-0200-000054100000}"/>
            </a:ext>
          </a:extLst>
        </xdr:cNvPr>
        <xdr:cNvSpPr>
          <a:spLocks noChangeArrowheads="1"/>
        </xdr:cNvSpPr>
      </xdr:nvSpPr>
      <xdr:spPr bwMode="auto">
        <a:xfrm>
          <a:off x="91440" y="5928360"/>
          <a:ext cx="12192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53340</xdr:colOff>
      <xdr:row>32</xdr:row>
      <xdr:rowOff>0</xdr:rowOff>
    </xdr:from>
    <xdr:to>
      <xdr:col>15</xdr:col>
      <xdr:colOff>129540</xdr:colOff>
      <xdr:row>32</xdr:row>
      <xdr:rowOff>0</xdr:rowOff>
    </xdr:to>
    <xdr:sp macro="" textlink="">
      <xdr:nvSpPr>
        <xdr:cNvPr id="4181" name="Rectangle 5">
          <a:extLst>
            <a:ext uri="{FF2B5EF4-FFF2-40B4-BE49-F238E27FC236}">
              <a16:creationId xmlns:a16="http://schemas.microsoft.com/office/drawing/2014/main" id="{00000000-0008-0000-0200-000055100000}"/>
            </a:ext>
          </a:extLst>
        </xdr:cNvPr>
        <xdr:cNvSpPr>
          <a:spLocks noChangeArrowheads="1"/>
        </xdr:cNvSpPr>
      </xdr:nvSpPr>
      <xdr:spPr bwMode="auto">
        <a:xfrm>
          <a:off x="3482340" y="592836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32</xdr:row>
      <xdr:rowOff>0</xdr:rowOff>
    </xdr:from>
    <xdr:to>
      <xdr:col>16</xdr:col>
      <xdr:colOff>0</xdr:colOff>
      <xdr:row>32</xdr:row>
      <xdr:rowOff>0</xdr:rowOff>
    </xdr:to>
    <xdr:sp macro="" textlink="">
      <xdr:nvSpPr>
        <xdr:cNvPr id="4182" name="Line 6">
          <a:extLst>
            <a:ext uri="{FF2B5EF4-FFF2-40B4-BE49-F238E27FC236}">
              <a16:creationId xmlns:a16="http://schemas.microsoft.com/office/drawing/2014/main" id="{00000000-0008-0000-0200-000056100000}"/>
            </a:ext>
          </a:extLst>
        </xdr:cNvPr>
        <xdr:cNvSpPr>
          <a:spLocks noChangeShapeType="1"/>
        </xdr:cNvSpPr>
      </xdr:nvSpPr>
      <xdr:spPr bwMode="auto">
        <a:xfrm flipV="1">
          <a:off x="3429000" y="592836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icsc.un.org/secretariat/hrpd.asp?include=ma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1"/>
  <sheetViews>
    <sheetView workbookViewId="0">
      <selection activeCell="A11" sqref="A11"/>
    </sheetView>
  </sheetViews>
  <sheetFormatPr defaultRowHeight="12.75" x14ac:dyDescent="0.2"/>
  <sheetData>
    <row r="1" spans="1:4" x14ac:dyDescent="0.2">
      <c r="A1" s="60" t="s">
        <v>79</v>
      </c>
      <c r="B1" s="60" t="s">
        <v>80</v>
      </c>
      <c r="C1" s="60" t="s">
        <v>79</v>
      </c>
      <c r="D1" s="60" t="s">
        <v>81</v>
      </c>
    </row>
    <row r="2" spans="1:4" x14ac:dyDescent="0.2">
      <c r="A2" s="61" t="s">
        <v>28</v>
      </c>
      <c r="B2" s="61">
        <v>1</v>
      </c>
      <c r="C2" s="61" t="s">
        <v>28</v>
      </c>
      <c r="D2" s="61">
        <v>1</v>
      </c>
    </row>
    <row r="3" spans="1:4" x14ac:dyDescent="0.2">
      <c r="A3" s="61" t="s">
        <v>77</v>
      </c>
      <c r="B3" s="61">
        <v>2</v>
      </c>
      <c r="C3" s="61" t="s">
        <v>77</v>
      </c>
      <c r="D3" s="61">
        <v>1</v>
      </c>
    </row>
    <row r="4" spans="1:4" x14ac:dyDescent="0.2">
      <c r="A4" s="61" t="s">
        <v>29</v>
      </c>
      <c r="B4" s="61">
        <v>3</v>
      </c>
      <c r="C4" s="61" t="s">
        <v>29</v>
      </c>
      <c r="D4" s="61">
        <v>1</v>
      </c>
    </row>
    <row r="5" spans="1:4" x14ac:dyDescent="0.2">
      <c r="A5" s="61" t="s">
        <v>6</v>
      </c>
      <c r="B5" s="61">
        <v>4</v>
      </c>
      <c r="C5" s="61" t="s">
        <v>6</v>
      </c>
      <c r="D5" s="61">
        <v>1</v>
      </c>
    </row>
    <row r="6" spans="1:4" x14ac:dyDescent="0.2">
      <c r="A6" s="61" t="s">
        <v>30</v>
      </c>
      <c r="B6" s="61">
        <v>5</v>
      </c>
      <c r="C6" s="61" t="s">
        <v>30</v>
      </c>
      <c r="D6" s="61">
        <v>1</v>
      </c>
    </row>
    <row r="7" spans="1:4" x14ac:dyDescent="0.2">
      <c r="A7" s="61" t="s">
        <v>78</v>
      </c>
      <c r="B7" s="61">
        <v>6</v>
      </c>
      <c r="C7" s="61" t="s">
        <v>78</v>
      </c>
      <c r="D7" s="61">
        <v>1</v>
      </c>
    </row>
    <row r="8" spans="1:4" x14ac:dyDescent="0.2">
      <c r="A8" s="61" t="s">
        <v>7</v>
      </c>
      <c r="B8" s="61">
        <v>7</v>
      </c>
      <c r="C8" s="61" t="s">
        <v>7</v>
      </c>
      <c r="D8" s="61">
        <v>-6</v>
      </c>
    </row>
    <row r="10" spans="1:4" x14ac:dyDescent="0.2">
      <c r="A10" s="62" t="s">
        <v>82</v>
      </c>
    </row>
    <row r="11" spans="1:4" x14ac:dyDescent="0.2">
      <c r="A11">
        <v>2000</v>
      </c>
    </row>
    <row r="12" spans="1:4" x14ac:dyDescent="0.2">
      <c r="A12">
        <v>2004</v>
      </c>
    </row>
    <row r="13" spans="1:4" x14ac:dyDescent="0.2">
      <c r="A13">
        <v>2008</v>
      </c>
    </row>
    <row r="14" spans="1:4" x14ac:dyDescent="0.2">
      <c r="A14">
        <v>2012</v>
      </c>
    </row>
    <row r="15" spans="1:4" x14ac:dyDescent="0.2">
      <c r="A15">
        <v>2016</v>
      </c>
    </row>
    <row r="16" spans="1:4" x14ac:dyDescent="0.2">
      <c r="A16">
        <v>2020</v>
      </c>
    </row>
    <row r="17" spans="1:4" x14ac:dyDescent="0.2">
      <c r="A17">
        <v>2024</v>
      </c>
    </row>
    <row r="18" spans="1:4" x14ac:dyDescent="0.2">
      <c r="A18">
        <v>2028</v>
      </c>
    </row>
    <row r="19" spans="1:4" ht="15" x14ac:dyDescent="0.2">
      <c r="A19" s="76" t="s">
        <v>89</v>
      </c>
      <c r="B19" t="s">
        <v>83</v>
      </c>
      <c r="C19" t="s">
        <v>85</v>
      </c>
      <c r="D19" t="s">
        <v>84</v>
      </c>
    </row>
    <row r="20" spans="1:4" x14ac:dyDescent="0.2">
      <c r="A20" s="95" t="s">
        <v>94</v>
      </c>
      <c r="B20">
        <v>1</v>
      </c>
    </row>
    <row r="21" spans="1:4" ht="14.25" x14ac:dyDescent="0.2">
      <c r="A21" s="96" t="s">
        <v>98</v>
      </c>
      <c r="B21">
        <v>0.5</v>
      </c>
    </row>
    <row r="22" spans="1:4" ht="15.75" x14ac:dyDescent="0.2">
      <c r="A22" s="97" t="s">
        <v>123</v>
      </c>
      <c r="B22">
        <v>0.5</v>
      </c>
      <c r="C22">
        <v>0.5</v>
      </c>
    </row>
    <row r="23" spans="1:4" x14ac:dyDescent="0.2">
      <c r="A23" s="95" t="s">
        <v>7</v>
      </c>
      <c r="D23">
        <v>1</v>
      </c>
    </row>
    <row r="24" spans="1:4" x14ac:dyDescent="0.2">
      <c r="A24" s="95" t="s">
        <v>101</v>
      </c>
      <c r="C24">
        <v>1</v>
      </c>
    </row>
    <row r="25" spans="1:4" ht="14.25" x14ac:dyDescent="0.2">
      <c r="A25" s="97" t="s">
        <v>99</v>
      </c>
      <c r="C25">
        <v>0.5</v>
      </c>
    </row>
    <row r="26" spans="1:4" ht="14.25" x14ac:dyDescent="0.2">
      <c r="A26" s="97" t="s">
        <v>100</v>
      </c>
      <c r="B26">
        <v>0.5</v>
      </c>
      <c r="C26">
        <v>1</v>
      </c>
    </row>
    <row r="27" spans="1:4" ht="14.25" x14ac:dyDescent="0.2">
      <c r="A27" s="97" t="s">
        <v>102</v>
      </c>
      <c r="C27">
        <v>1</v>
      </c>
    </row>
    <row r="28" spans="1:4" x14ac:dyDescent="0.2">
      <c r="A28" s="95" t="s">
        <v>103</v>
      </c>
    </row>
    <row r="29" spans="1:4" x14ac:dyDescent="0.2">
      <c r="A29" s="95" t="s">
        <v>36</v>
      </c>
    </row>
    <row r="30" spans="1:4" x14ac:dyDescent="0.2">
      <c r="A30" s="95" t="s">
        <v>31</v>
      </c>
      <c r="B30">
        <v>1</v>
      </c>
    </row>
    <row r="31" spans="1:4" x14ac:dyDescent="0.2">
      <c r="A31" s="95" t="s">
        <v>35</v>
      </c>
      <c r="B31">
        <v>1</v>
      </c>
    </row>
    <row r="32" spans="1:4" x14ac:dyDescent="0.2">
      <c r="A32" s="95" t="s">
        <v>32</v>
      </c>
      <c r="D32">
        <v>1</v>
      </c>
    </row>
    <row r="33" spans="1:3" x14ac:dyDescent="0.2">
      <c r="A33" s="95" t="s">
        <v>22</v>
      </c>
    </row>
    <row r="34" spans="1:3" x14ac:dyDescent="0.2">
      <c r="A34" s="95" t="s">
        <v>105</v>
      </c>
    </row>
    <row r="35" spans="1:3" ht="15.75" x14ac:dyDescent="0.2">
      <c r="A35" s="97" t="s">
        <v>124</v>
      </c>
      <c r="B35">
        <v>0.5</v>
      </c>
    </row>
    <row r="36" spans="1:3" x14ac:dyDescent="0.2">
      <c r="A36" s="95" t="s">
        <v>122</v>
      </c>
      <c r="C36">
        <v>1</v>
      </c>
    </row>
    <row r="37" spans="1:3" x14ac:dyDescent="0.2">
      <c r="A37" s="95" t="s">
        <v>54</v>
      </c>
    </row>
    <row r="38" spans="1:3" x14ac:dyDescent="0.2">
      <c r="A38" s="95" t="s">
        <v>38</v>
      </c>
    </row>
    <row r="39" spans="1:3" x14ac:dyDescent="0.2">
      <c r="A39" s="95" t="s">
        <v>39</v>
      </c>
    </row>
    <row r="40" spans="1:3" x14ac:dyDescent="0.2">
      <c r="A40" s="95" t="s">
        <v>40</v>
      </c>
    </row>
    <row r="41" spans="1:3" x14ac:dyDescent="0.2">
      <c r="A41" s="95" t="s">
        <v>41</v>
      </c>
    </row>
    <row r="42" spans="1:3" x14ac:dyDescent="0.2">
      <c r="A42" s="95" t="s">
        <v>107</v>
      </c>
    </row>
    <row r="43" spans="1:3" x14ac:dyDescent="0.2">
      <c r="A43" s="95" t="s">
        <v>61</v>
      </c>
    </row>
    <row r="44" spans="1:3" ht="15.75" x14ac:dyDescent="0.2">
      <c r="A44" s="97" t="s">
        <v>125</v>
      </c>
    </row>
    <row r="45" spans="1:3" ht="15.75" x14ac:dyDescent="0.2">
      <c r="A45" s="97" t="s">
        <v>126</v>
      </c>
    </row>
    <row r="46" spans="1:3" ht="15.75" x14ac:dyDescent="0.2">
      <c r="A46" s="97" t="s">
        <v>127</v>
      </c>
    </row>
    <row r="48" spans="1:3" x14ac:dyDescent="0.2">
      <c r="A48" s="118" t="s">
        <v>9</v>
      </c>
      <c r="B48" s="118">
        <v>1</v>
      </c>
    </row>
    <row r="49" spans="1:2" x14ac:dyDescent="0.2">
      <c r="A49" s="118" t="s">
        <v>10</v>
      </c>
      <c r="B49" s="105">
        <v>2</v>
      </c>
    </row>
    <row r="50" spans="1:2" x14ac:dyDescent="0.2">
      <c r="A50" s="118" t="s">
        <v>11</v>
      </c>
      <c r="B50" s="105">
        <v>3</v>
      </c>
    </row>
    <row r="51" spans="1:2" x14ac:dyDescent="0.2">
      <c r="A51" s="118" t="s">
        <v>0</v>
      </c>
      <c r="B51" s="105">
        <v>4</v>
      </c>
    </row>
    <row r="52" spans="1:2" x14ac:dyDescent="0.2">
      <c r="A52" s="118" t="s">
        <v>1</v>
      </c>
      <c r="B52" s="105">
        <v>5</v>
      </c>
    </row>
    <row r="53" spans="1:2" x14ac:dyDescent="0.2">
      <c r="A53" s="118" t="s">
        <v>129</v>
      </c>
      <c r="B53" s="105">
        <v>6</v>
      </c>
    </row>
    <row r="54" spans="1:2" x14ac:dyDescent="0.2">
      <c r="A54" s="118" t="s">
        <v>130</v>
      </c>
      <c r="B54" s="105">
        <v>7</v>
      </c>
    </row>
    <row r="55" spans="1:2" x14ac:dyDescent="0.2">
      <c r="A55" s="118" t="s">
        <v>12</v>
      </c>
      <c r="B55" s="105">
        <v>8</v>
      </c>
    </row>
    <row r="56" spans="1:2" x14ac:dyDescent="0.2">
      <c r="A56" s="118" t="s">
        <v>13</v>
      </c>
      <c r="B56" s="105">
        <v>9</v>
      </c>
    </row>
    <row r="57" spans="1:2" x14ac:dyDescent="0.2">
      <c r="A57" s="118" t="s">
        <v>14</v>
      </c>
      <c r="B57" s="105">
        <v>10</v>
      </c>
    </row>
    <row r="58" spans="1:2" x14ac:dyDescent="0.2">
      <c r="A58" s="118" t="s">
        <v>15</v>
      </c>
      <c r="B58" s="105">
        <v>11</v>
      </c>
    </row>
    <row r="59" spans="1:2" x14ac:dyDescent="0.2">
      <c r="A59" s="118" t="s">
        <v>16</v>
      </c>
      <c r="B59" s="105">
        <v>12</v>
      </c>
    </row>
    <row r="61" spans="1:2" x14ac:dyDescent="0.2">
      <c r="A61">
        <v>1</v>
      </c>
      <c r="B61" t="s">
        <v>131</v>
      </c>
    </row>
    <row r="62" spans="1:2" x14ac:dyDescent="0.2">
      <c r="A62">
        <v>2</v>
      </c>
      <c r="B62" t="s">
        <v>22</v>
      </c>
    </row>
    <row r="63" spans="1:2" x14ac:dyDescent="0.2">
      <c r="A63">
        <v>3</v>
      </c>
      <c r="B63" t="s">
        <v>132</v>
      </c>
    </row>
    <row r="64" spans="1:2" x14ac:dyDescent="0.2">
      <c r="A64">
        <v>4</v>
      </c>
      <c r="B64" t="s">
        <v>133</v>
      </c>
    </row>
    <row r="65" spans="1:2" x14ac:dyDescent="0.2">
      <c r="A65">
        <v>5</v>
      </c>
      <c r="B65" t="s">
        <v>30</v>
      </c>
    </row>
    <row r="66" spans="1:2" x14ac:dyDescent="0.2">
      <c r="A66">
        <v>6</v>
      </c>
      <c r="B66" t="s">
        <v>134</v>
      </c>
    </row>
    <row r="67" spans="1:2" x14ac:dyDescent="0.2">
      <c r="A67">
        <v>7</v>
      </c>
      <c r="B67" t="s">
        <v>135</v>
      </c>
    </row>
    <row r="68" spans="1:2" x14ac:dyDescent="0.2">
      <c r="A68">
        <v>8</v>
      </c>
      <c r="B68" t="s">
        <v>136</v>
      </c>
    </row>
    <row r="69" spans="1:2" x14ac:dyDescent="0.2">
      <c r="A69">
        <v>9</v>
      </c>
      <c r="B69" t="s">
        <v>137</v>
      </c>
    </row>
    <row r="70" spans="1:2" x14ac:dyDescent="0.2">
      <c r="A70">
        <v>10</v>
      </c>
      <c r="B70" t="s">
        <v>155</v>
      </c>
    </row>
    <row r="71" spans="1:2" x14ac:dyDescent="0.2">
      <c r="A71">
        <v>11</v>
      </c>
      <c r="B71" t="s">
        <v>138</v>
      </c>
    </row>
    <row r="72" spans="1:2" x14ac:dyDescent="0.2">
      <c r="A72">
        <v>12</v>
      </c>
      <c r="B72" t="s">
        <v>28</v>
      </c>
    </row>
    <row r="73" spans="1:2" x14ac:dyDescent="0.2">
      <c r="A73">
        <v>13</v>
      </c>
      <c r="B73" t="s">
        <v>139</v>
      </c>
    </row>
    <row r="74" spans="1:2" x14ac:dyDescent="0.2">
      <c r="A74">
        <v>14</v>
      </c>
      <c r="B74" t="s">
        <v>140</v>
      </c>
    </row>
    <row r="75" spans="1:2" x14ac:dyDescent="0.2">
      <c r="A75">
        <v>15</v>
      </c>
      <c r="B75" t="s">
        <v>141</v>
      </c>
    </row>
    <row r="76" spans="1:2" x14ac:dyDescent="0.2">
      <c r="A76">
        <v>16</v>
      </c>
      <c r="B76" t="s">
        <v>142</v>
      </c>
    </row>
    <row r="77" spans="1:2" x14ac:dyDescent="0.2">
      <c r="A77">
        <v>17</v>
      </c>
      <c r="B77" t="s">
        <v>143</v>
      </c>
    </row>
    <row r="78" spans="1:2" x14ac:dyDescent="0.2">
      <c r="A78">
        <v>18</v>
      </c>
      <c r="B78" t="s">
        <v>7</v>
      </c>
    </row>
    <row r="79" spans="1:2" x14ac:dyDescent="0.2">
      <c r="A79">
        <v>19</v>
      </c>
      <c r="B79" t="s">
        <v>6</v>
      </c>
    </row>
    <row r="80" spans="1:2" x14ac:dyDescent="0.2">
      <c r="A80">
        <v>20</v>
      </c>
      <c r="B80" t="s">
        <v>144</v>
      </c>
    </row>
    <row r="81" spans="1:2" x14ac:dyDescent="0.2">
      <c r="A81">
        <v>21</v>
      </c>
      <c r="B81" t="s">
        <v>145</v>
      </c>
    </row>
    <row r="82" spans="1:2" x14ac:dyDescent="0.2">
      <c r="A82">
        <v>22</v>
      </c>
      <c r="B82" t="s">
        <v>29</v>
      </c>
    </row>
    <row r="83" spans="1:2" x14ac:dyDescent="0.2">
      <c r="A83">
        <v>23</v>
      </c>
      <c r="B83" t="s">
        <v>146</v>
      </c>
    </row>
    <row r="84" spans="1:2" x14ac:dyDescent="0.2">
      <c r="A84">
        <v>24</v>
      </c>
      <c r="B84" t="s">
        <v>147</v>
      </c>
    </row>
    <row r="85" spans="1:2" x14ac:dyDescent="0.2">
      <c r="A85">
        <v>25</v>
      </c>
      <c r="B85" t="s">
        <v>148</v>
      </c>
    </row>
    <row r="86" spans="1:2" x14ac:dyDescent="0.2">
      <c r="A86">
        <v>26</v>
      </c>
      <c r="B86" t="s">
        <v>149</v>
      </c>
    </row>
    <row r="87" spans="1:2" x14ac:dyDescent="0.2">
      <c r="A87">
        <v>27</v>
      </c>
      <c r="B87" t="s">
        <v>150</v>
      </c>
    </row>
    <row r="88" spans="1:2" x14ac:dyDescent="0.2">
      <c r="A88">
        <v>28</v>
      </c>
      <c r="B88" t="s">
        <v>151</v>
      </c>
    </row>
    <row r="89" spans="1:2" x14ac:dyDescent="0.2">
      <c r="A89">
        <v>29</v>
      </c>
      <c r="B89" t="s">
        <v>152</v>
      </c>
    </row>
    <row r="90" spans="1:2" x14ac:dyDescent="0.2">
      <c r="A90">
        <v>30</v>
      </c>
      <c r="B90" t="s">
        <v>153</v>
      </c>
    </row>
    <row r="91" spans="1:2" x14ac:dyDescent="0.2">
      <c r="A91">
        <v>31</v>
      </c>
      <c r="B91" t="s">
        <v>154</v>
      </c>
    </row>
  </sheetData>
  <phoneticPr fontId="24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tabColor indexed="30"/>
    <pageSetUpPr fitToPage="1"/>
  </sheetPr>
  <dimension ref="A1:BD58"/>
  <sheetViews>
    <sheetView showGridLines="0" tabSelected="1" zoomScale="110" zoomScaleNormal="110" workbookViewId="0">
      <selection activeCell="U2" sqref="U2:Z2"/>
    </sheetView>
  </sheetViews>
  <sheetFormatPr defaultRowHeight="12.75" x14ac:dyDescent="0.2"/>
  <cols>
    <col min="1" max="32" width="3.28515625" customWidth="1"/>
    <col min="33" max="33" width="3.5703125" style="2" customWidth="1"/>
    <col min="34" max="34" width="3.85546875" style="1" customWidth="1"/>
    <col min="35" max="35" width="3.7109375" customWidth="1"/>
    <col min="36" max="37" width="3.42578125" style="1" customWidth="1"/>
    <col min="38" max="38" width="3.28515625" style="1" customWidth="1"/>
    <col min="39" max="39" width="16.28515625" customWidth="1"/>
    <col min="40" max="40" width="15.5703125" customWidth="1"/>
  </cols>
  <sheetData>
    <row r="1" spans="1:40" ht="24" customHeight="1" thickBot="1" x14ac:dyDescent="0.25">
      <c r="A1" s="39"/>
      <c r="B1" s="44"/>
      <c r="D1" s="44"/>
      <c r="E1" s="44"/>
      <c r="F1" s="44"/>
      <c r="G1" s="44"/>
      <c r="H1" s="44"/>
      <c r="I1" s="44"/>
      <c r="J1" s="158" t="s">
        <v>76</v>
      </c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2">
        <v>2024</v>
      </c>
      <c r="V1" s="152"/>
      <c r="W1" s="152"/>
      <c r="X1" s="44"/>
      <c r="Y1" s="44"/>
      <c r="Z1" s="44"/>
      <c r="AA1" s="44"/>
      <c r="AB1" s="44"/>
      <c r="AC1" s="44"/>
      <c r="AD1" s="44"/>
      <c r="AE1" s="44"/>
      <c r="AF1" s="44"/>
      <c r="AG1" s="197" t="s">
        <v>69</v>
      </c>
      <c r="AH1" s="198"/>
      <c r="AI1" s="199"/>
      <c r="AJ1" s="197" t="s">
        <v>70</v>
      </c>
      <c r="AK1" s="198"/>
      <c r="AL1" s="220"/>
      <c r="AM1" s="212" t="s">
        <v>43</v>
      </c>
      <c r="AN1" s="213"/>
    </row>
    <row r="2" spans="1:40" ht="12.75" customHeight="1" x14ac:dyDescent="0.2">
      <c r="A2" s="45" t="s">
        <v>67</v>
      </c>
      <c r="B2" s="1"/>
      <c r="C2" s="1"/>
      <c r="E2" s="162" t="s">
        <v>89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4"/>
      <c r="R2" s="1" t="s">
        <v>68</v>
      </c>
      <c r="S2" s="1"/>
      <c r="T2" s="1"/>
      <c r="U2" s="165" t="s">
        <v>89</v>
      </c>
      <c r="V2" s="166"/>
      <c r="W2" s="166"/>
      <c r="X2" s="166"/>
      <c r="Y2" s="166"/>
      <c r="Z2" s="167"/>
      <c r="AG2" s="168" t="str">
        <f>U1-1&amp;" Balance"</f>
        <v>2023 Balance</v>
      </c>
      <c r="AH2" s="169"/>
      <c r="AI2" s="200">
        <v>0</v>
      </c>
      <c r="AJ2" s="202" t="s">
        <v>73</v>
      </c>
      <c r="AK2" s="204" t="s">
        <v>74</v>
      </c>
      <c r="AL2" s="205" t="s">
        <v>75</v>
      </c>
      <c r="AM2" s="214" t="s">
        <v>17</v>
      </c>
      <c r="AN2" s="217" t="s">
        <v>42</v>
      </c>
    </row>
    <row r="3" spans="1:40" ht="11.25" customHeight="1" thickBot="1" x14ac:dyDescent="0.25">
      <c r="A3" s="41"/>
      <c r="D3" s="6"/>
      <c r="E3" s="12" t="s">
        <v>4</v>
      </c>
      <c r="F3" s="6"/>
      <c r="G3" s="6"/>
      <c r="H3" s="6"/>
      <c r="I3" s="6"/>
      <c r="J3" s="6"/>
      <c r="K3" s="6"/>
      <c r="L3" s="6"/>
      <c r="M3" s="12" t="s">
        <v>5</v>
      </c>
      <c r="N3" s="6"/>
      <c r="O3" s="6"/>
      <c r="P3" s="6"/>
      <c r="Q3" s="6"/>
      <c r="AG3" s="170"/>
      <c r="AH3" s="171"/>
      <c r="AI3" s="201"/>
      <c r="AJ3" s="203"/>
      <c r="AK3" s="160"/>
      <c r="AL3" s="206"/>
      <c r="AM3" s="215"/>
      <c r="AN3" s="218"/>
    </row>
    <row r="4" spans="1:40" x14ac:dyDescent="0.2">
      <c r="A4" s="45" t="s">
        <v>44</v>
      </c>
      <c r="E4" s="1"/>
      <c r="F4" s="1"/>
      <c r="G4" s="159" t="s">
        <v>158</v>
      </c>
      <c r="H4" s="159"/>
      <c r="I4" s="159"/>
      <c r="J4" s="159"/>
      <c r="K4" s="159"/>
      <c r="L4" s="159"/>
      <c r="M4" s="159"/>
      <c r="N4" s="159"/>
      <c r="O4" s="159"/>
      <c r="P4" s="159"/>
      <c r="Q4" s="159"/>
      <c r="S4" s="27"/>
      <c r="T4" s="1"/>
      <c r="U4" s="1"/>
      <c r="V4" s="1"/>
      <c r="Z4" s="1"/>
      <c r="AA4" s="1"/>
      <c r="AB4" s="1"/>
      <c r="AG4" s="204" t="s">
        <v>71</v>
      </c>
      <c r="AH4" s="204" t="s">
        <v>8</v>
      </c>
      <c r="AI4" s="160" t="s">
        <v>72</v>
      </c>
      <c r="AJ4" s="160"/>
      <c r="AK4" s="160"/>
      <c r="AL4" s="206"/>
      <c r="AM4" s="215"/>
      <c r="AN4" s="218"/>
    </row>
    <row r="5" spans="1:40" ht="8.25" customHeight="1" x14ac:dyDescent="0.2">
      <c r="A5" s="41"/>
      <c r="B5" s="5"/>
      <c r="C5" s="3"/>
      <c r="N5" s="1"/>
      <c r="O5" s="5"/>
      <c r="AG5" s="160"/>
      <c r="AH5" s="160"/>
      <c r="AI5" s="160"/>
      <c r="AJ5" s="160"/>
      <c r="AK5" s="160"/>
      <c r="AL5" s="206"/>
      <c r="AM5" s="215"/>
      <c r="AN5" s="218"/>
    </row>
    <row r="6" spans="1:40" ht="13.5" thickBot="1" x14ac:dyDescent="0.25">
      <c r="A6" s="46"/>
      <c r="B6" s="14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1">
        <v>16</v>
      </c>
      <c r="R6" s="11">
        <v>17</v>
      </c>
      <c r="S6" s="11">
        <v>18</v>
      </c>
      <c r="T6" s="11">
        <v>19</v>
      </c>
      <c r="U6" s="11">
        <v>20</v>
      </c>
      <c r="V6" s="11">
        <v>21</v>
      </c>
      <c r="W6" s="11">
        <v>22</v>
      </c>
      <c r="X6" s="11">
        <v>23</v>
      </c>
      <c r="Y6" s="11">
        <v>24</v>
      </c>
      <c r="Z6" s="11">
        <v>25</v>
      </c>
      <c r="AA6" s="11">
        <v>26</v>
      </c>
      <c r="AB6" s="11">
        <v>27</v>
      </c>
      <c r="AC6" s="11">
        <v>28</v>
      </c>
      <c r="AD6" s="11">
        <v>29</v>
      </c>
      <c r="AE6" s="11">
        <v>30</v>
      </c>
      <c r="AF6" s="13">
        <v>31</v>
      </c>
      <c r="AG6" s="161"/>
      <c r="AH6" s="161"/>
      <c r="AI6" s="161"/>
      <c r="AJ6" s="161"/>
      <c r="AK6" s="161"/>
      <c r="AL6" s="207"/>
      <c r="AM6" s="216"/>
      <c r="AN6" s="219"/>
    </row>
    <row r="7" spans="1:40" ht="13.5" thickBot="1" x14ac:dyDescent="0.25">
      <c r="A7" s="79" t="s">
        <v>9</v>
      </c>
      <c r="B7" s="82" t="s">
        <v>28</v>
      </c>
      <c r="C7" s="80" t="str">
        <f>VLOOKUP(VLOOKUP(B7,Data!$A2:$B8,2,FALSE)+VLOOKUP(B7,Data!$C2:$D8,2,FALSE),Data!$B2:$C8,2,FALSE)</f>
        <v>Tu</v>
      </c>
      <c r="D7" s="11" t="str">
        <f>VLOOKUP(VLOOKUP(C7,Data!$A2:$B8,2,FALSE)+VLOOKUP(C7,Data!$C2:$D8,2,FALSE),Data!$B2:$C8,2,FALSE)</f>
        <v>W</v>
      </c>
      <c r="E7" s="11" t="str">
        <f>VLOOKUP(VLOOKUP(D7,Data!$A2:$B8,2,FALSE)+VLOOKUP(D7,Data!$C2:$D8,2,FALSE),Data!$B2:$C8,2,FALSE)</f>
        <v>T</v>
      </c>
      <c r="F7" s="11" t="str">
        <f>VLOOKUP(VLOOKUP(E7,Data!$A2:$B8,2,FALSE)+VLOOKUP(E7,Data!$C2:$D8,2,FALSE),Data!$B2:$C8,2,FALSE)</f>
        <v>F</v>
      </c>
      <c r="G7" s="11" t="str">
        <f>VLOOKUP(VLOOKUP(F7,Data!$A2:$B8,2,FALSE)+VLOOKUP(F7,Data!$C2:$D8,2,FALSE),Data!$B2:$C8,2,FALSE)</f>
        <v>Sa</v>
      </c>
      <c r="H7" s="11" t="str">
        <f>VLOOKUP(VLOOKUP(G7,Data!$A2:$B8,2,FALSE)+VLOOKUP(G7,Data!$C2:$D8,2,FALSE),Data!$B2:$C8,2,FALSE)</f>
        <v>S</v>
      </c>
      <c r="I7" s="11" t="str">
        <f>VLOOKUP(VLOOKUP(H7,Data!$A2:$B8,2,FALSE)+VLOOKUP(H7,Data!$C2:$D8,2,FALSE),Data!$B2:$C8,2,FALSE)</f>
        <v>M</v>
      </c>
      <c r="J7" s="11" t="str">
        <f>VLOOKUP(VLOOKUP(I7,Data!$A2:$B8,2,FALSE)+VLOOKUP(I7,Data!$C2:$D8,2,FALSE),Data!$B2:$C8,2,FALSE)</f>
        <v>Tu</v>
      </c>
      <c r="K7" s="11" t="str">
        <f>VLOOKUP(VLOOKUP(J7,Data!$A2:$B8,2,FALSE)+VLOOKUP(J7,Data!$C2:$D8,2,FALSE),Data!$B2:$C8,2,FALSE)</f>
        <v>W</v>
      </c>
      <c r="L7" s="11" t="str">
        <f>VLOOKUP(VLOOKUP(K7,Data!$A2:$B8,2,FALSE)+VLOOKUP(K7,Data!$C2:$D8,2,FALSE),Data!$B2:$C8,2,FALSE)</f>
        <v>T</v>
      </c>
      <c r="M7" s="11" t="str">
        <f>VLOOKUP(VLOOKUP(L7,Data!$A2:$B8,2,FALSE)+VLOOKUP(L7,Data!$C2:$D8,2,FALSE),Data!$B2:$C8,2,FALSE)</f>
        <v>F</v>
      </c>
      <c r="N7" s="11" t="str">
        <f>VLOOKUP(VLOOKUP(M7,Data!$A2:$B8,2,FALSE)+VLOOKUP(M7,Data!$C2:$D8,2,FALSE),Data!$B2:$C8,2,FALSE)</f>
        <v>Sa</v>
      </c>
      <c r="O7" s="11" t="str">
        <f>VLOOKUP(VLOOKUP(N7,Data!$A2:$B8,2,FALSE)+VLOOKUP(N7,Data!$C2:$D8,2,FALSE),Data!$B2:$C8,2,FALSE)</f>
        <v>S</v>
      </c>
      <c r="P7" s="11" t="str">
        <f>VLOOKUP(VLOOKUP(O7,Data!$A2:$B8,2,FALSE)+VLOOKUP(O7,Data!$C2:$D8,2,FALSE),Data!$B2:$C8,2,FALSE)</f>
        <v>M</v>
      </c>
      <c r="Q7" s="11" t="str">
        <f>VLOOKUP(VLOOKUP(P7,Data!$A2:$B8,2,FALSE)+VLOOKUP(P7,Data!$C2:$D8,2,FALSE),Data!$B2:$C8,2,FALSE)</f>
        <v>Tu</v>
      </c>
      <c r="R7" s="11" t="str">
        <f>VLOOKUP(VLOOKUP(Q7,Data!$A2:$B8,2,FALSE)+VLOOKUP(Q7,Data!$C2:$D8,2,FALSE),Data!$B2:$C8,2,FALSE)</f>
        <v>W</v>
      </c>
      <c r="S7" s="11" t="str">
        <f>VLOOKUP(VLOOKUP(R7,Data!$A2:$B8,2,FALSE)+VLOOKUP(R7,Data!$C2:$D8,2,FALSE),Data!$B2:$C8,2,FALSE)</f>
        <v>T</v>
      </c>
      <c r="T7" s="11" t="str">
        <f>VLOOKUP(VLOOKUP(S7,Data!$A2:$B8,2,FALSE)+VLOOKUP(S7,Data!$C2:$D8,2,FALSE),Data!$B2:$C8,2,FALSE)</f>
        <v>F</v>
      </c>
      <c r="U7" s="11" t="str">
        <f>VLOOKUP(VLOOKUP(T7,Data!$A2:$B8,2,FALSE)+VLOOKUP(T7,Data!$C2:$D8,2,FALSE),Data!$B2:$C8,2,FALSE)</f>
        <v>Sa</v>
      </c>
      <c r="V7" s="11" t="str">
        <f>VLOOKUP(VLOOKUP(U7,Data!$A2:$B8,2,FALSE)+VLOOKUP(U7,Data!$C2:$D8,2,FALSE),Data!$B2:$C8,2,FALSE)</f>
        <v>S</v>
      </c>
      <c r="W7" s="11" t="str">
        <f>VLOOKUP(VLOOKUP(V7,Data!$A2:$B8,2,FALSE)+VLOOKUP(V7,Data!$C2:$D8,2,FALSE),Data!$B2:$C8,2,FALSE)</f>
        <v>M</v>
      </c>
      <c r="X7" s="11" t="str">
        <f>VLOOKUP(VLOOKUP(W7,Data!$A2:$B8,2,FALSE)+VLOOKUP(W7,Data!$C2:$D8,2,FALSE),Data!$B2:$C8,2,FALSE)</f>
        <v>Tu</v>
      </c>
      <c r="Y7" s="11" t="str">
        <f>VLOOKUP(VLOOKUP(X7,Data!$A2:$B8,2,FALSE)+VLOOKUP(X7,Data!$C2:$D8,2,FALSE),Data!$B2:$C8,2,FALSE)</f>
        <v>W</v>
      </c>
      <c r="Z7" s="11" t="str">
        <f>VLOOKUP(VLOOKUP(Y7,Data!$A2:$B8,2,FALSE)+VLOOKUP(Y7,Data!$C2:$D8,2,FALSE),Data!$B2:$C8,2,FALSE)</f>
        <v>T</v>
      </c>
      <c r="AA7" s="11" t="str">
        <f>VLOOKUP(VLOOKUP(Z7,Data!$A2:$B8,2,FALSE)+VLOOKUP(Z7,Data!$C2:$D8,2,FALSE),Data!$B2:$C8,2,FALSE)</f>
        <v>F</v>
      </c>
      <c r="AB7" s="11" t="str">
        <f>VLOOKUP(VLOOKUP(AA7,Data!$A2:$B8,2,FALSE)+VLOOKUP(AA7,Data!$C2:$D8,2,FALSE),Data!$B2:$C8,2,FALSE)</f>
        <v>Sa</v>
      </c>
      <c r="AC7" s="11" t="str">
        <f>VLOOKUP(VLOOKUP(AB7,Data!$A2:$B8,2,FALSE)+VLOOKUP(AB7,Data!$C2:$D8,2,FALSE),Data!$B2:$C8,2,FALSE)</f>
        <v>S</v>
      </c>
      <c r="AD7" s="11" t="str">
        <f>VLOOKUP(VLOOKUP(AC7,Data!$A2:$B8,2,FALSE)+VLOOKUP(AC7,Data!$C2:$D8,2,FALSE),Data!$B2:$C8,2,FALSE)</f>
        <v>M</v>
      </c>
      <c r="AE7" s="11" t="str">
        <f>VLOOKUP(VLOOKUP(AD7,Data!$A2:$B8,2,FALSE)+VLOOKUP(AD7,Data!$C2:$D8,2,FALSE),Data!$B2:$C8,2,FALSE)</f>
        <v>Tu</v>
      </c>
      <c r="AF7" s="13" t="str">
        <f>VLOOKUP(VLOOKUP(AE7,Data!$A2:$B8,2,FALSE)+VLOOKUP(AE7,Data!$C2:$D8,2,FALSE),Data!$B2:$C8,2,FALSE)</f>
        <v>W</v>
      </c>
      <c r="AG7" s="190">
        <f>IF($G$4="Temporary Appointment",1.5,2.5)</f>
        <v>2.5</v>
      </c>
      <c r="AH7" s="184">
        <f>SUM(COUNTIF(B8:AF8,"A"),COUNTIF(B8:AF8,"HL"),COUNTIF(B8:AF8,"FV"))+(0.5*SUM(COUNTIF(B8:AF8,"½A"),COUNTIF(B8:AF8,"½AS"),COUNTIF(B8:AF8,"S½A"),COUNTIF(B8:AF8,"½CA")))</f>
        <v>0</v>
      </c>
      <c r="AI7" s="182">
        <f>AI2+AG7-AH7</f>
        <v>2.5</v>
      </c>
      <c r="AJ7" s="180">
        <f>SUM(COUNTIF(B8:AF8,"SC"),COUNTIF(B8:AF8,"ME"))</f>
        <v>0</v>
      </c>
      <c r="AK7" s="184">
        <f>SUM(COUNTIF(B8:AF8,"S"),COUNTIF(B8:AF8,"S½P"),COUNTIF(B8:AF8,"FEL"),COUNTIF(B8:AF8,"S½A"))+(0.5*SUM(COUNTIF(B8:AF8,"½AS"),COUNTIF(B8:AF8,"½SW")))</f>
        <v>0</v>
      </c>
      <c r="AL7" s="186">
        <f>SUM(AJ7:AK8)</f>
        <v>0</v>
      </c>
      <c r="AM7" s="210"/>
      <c r="AN7" s="186"/>
    </row>
    <row r="8" spans="1:40" ht="15.75" customHeight="1" x14ac:dyDescent="0.2">
      <c r="A8" s="47"/>
      <c r="B8" s="81" t="s">
        <v>89</v>
      </c>
      <c r="C8" s="77" t="s">
        <v>89</v>
      </c>
      <c r="D8" s="77" t="s">
        <v>89</v>
      </c>
      <c r="E8" s="77" t="s">
        <v>89</v>
      </c>
      <c r="F8" s="77" t="s">
        <v>89</v>
      </c>
      <c r="G8" s="77" t="s">
        <v>89</v>
      </c>
      <c r="H8" s="77" t="s">
        <v>89</v>
      </c>
      <c r="I8" s="77" t="s">
        <v>89</v>
      </c>
      <c r="J8" s="77" t="s">
        <v>89</v>
      </c>
      <c r="K8" s="77" t="s">
        <v>89</v>
      </c>
      <c r="L8" s="77" t="s">
        <v>89</v>
      </c>
      <c r="M8" s="77" t="s">
        <v>89</v>
      </c>
      <c r="N8" s="77" t="s">
        <v>89</v>
      </c>
      <c r="O8" s="77" t="s">
        <v>89</v>
      </c>
      <c r="P8" s="77" t="s">
        <v>89</v>
      </c>
      <c r="Q8" s="77" t="s">
        <v>89</v>
      </c>
      <c r="R8" s="77" t="s">
        <v>89</v>
      </c>
      <c r="S8" s="77" t="s">
        <v>89</v>
      </c>
      <c r="T8" s="77" t="s">
        <v>89</v>
      </c>
      <c r="U8" s="77" t="s">
        <v>89</v>
      </c>
      <c r="V8" s="77" t="s">
        <v>89</v>
      </c>
      <c r="W8" s="77" t="s">
        <v>89</v>
      </c>
      <c r="X8" s="77" t="s">
        <v>89</v>
      </c>
      <c r="Y8" s="77" t="s">
        <v>89</v>
      </c>
      <c r="Z8" s="77" t="s">
        <v>89</v>
      </c>
      <c r="AA8" s="77" t="s">
        <v>89</v>
      </c>
      <c r="AB8" s="77" t="s">
        <v>89</v>
      </c>
      <c r="AC8" s="77" t="s">
        <v>89</v>
      </c>
      <c r="AD8" s="77" t="s">
        <v>89</v>
      </c>
      <c r="AE8" s="77" t="s">
        <v>89</v>
      </c>
      <c r="AF8" s="120" t="s">
        <v>89</v>
      </c>
      <c r="AG8" s="190"/>
      <c r="AH8" s="185"/>
      <c r="AI8" s="183"/>
      <c r="AJ8" s="181"/>
      <c r="AK8" s="185"/>
      <c r="AL8" s="187"/>
      <c r="AM8" s="211"/>
      <c r="AN8" s="187"/>
    </row>
    <row r="9" spans="1:40" x14ac:dyDescent="0.2">
      <c r="A9" s="47" t="s">
        <v>10</v>
      </c>
      <c r="B9" s="11" t="str">
        <f>VLOOKUP(VLOOKUP(AF7,Data!$A2:$B8,2,FALSE)+VLOOKUP(AF7,Data!$C2:$D8,2,FALSE),Data!$B2:$C8,2,FALSE)</f>
        <v>T</v>
      </c>
      <c r="C9" s="11" t="str">
        <f>VLOOKUP(VLOOKUP(B9,Data!$A2:$B8,2,FALSE)+VLOOKUP(B9,Data!$C2:$D8,2,FALSE),Data!$B2:$C8,2,FALSE)</f>
        <v>F</v>
      </c>
      <c r="D9" s="11" t="str">
        <f>VLOOKUP(VLOOKUP(C9,Data!$A2:$B8,2,FALSE)+VLOOKUP(C9,Data!$C2:$D8,2,FALSE),Data!$B2:$C8,2,FALSE)</f>
        <v>Sa</v>
      </c>
      <c r="E9" s="11" t="str">
        <f>VLOOKUP(VLOOKUP(D9,Data!$A2:$B8,2,FALSE)+VLOOKUP(D9,Data!$C2:$D8,2,FALSE),Data!$B2:$C8,2,FALSE)</f>
        <v>S</v>
      </c>
      <c r="F9" s="11" t="str">
        <f>VLOOKUP(VLOOKUP(E9,Data!$A2:$B8,2,FALSE)+VLOOKUP(E9,Data!$C2:$D8,2,FALSE),Data!$B2:$C8,2,FALSE)</f>
        <v>M</v>
      </c>
      <c r="G9" s="11" t="str">
        <f>VLOOKUP(VLOOKUP(F9,Data!$A2:$B8,2,FALSE)+VLOOKUP(F9,Data!$C2:$D8,2,FALSE),Data!$B2:$C8,2,FALSE)</f>
        <v>Tu</v>
      </c>
      <c r="H9" s="11" t="str">
        <f>VLOOKUP(VLOOKUP(G9,Data!$A2:$B8,2,FALSE)+VLOOKUP(G9,Data!$C2:$D8,2,FALSE),Data!$B2:$C8,2,FALSE)</f>
        <v>W</v>
      </c>
      <c r="I9" s="11" t="str">
        <f>VLOOKUP(VLOOKUP(H9,Data!$A2:$B8,2,FALSE)+VLOOKUP(H9,Data!$C2:$D8,2,FALSE),Data!$B2:$C8,2,FALSE)</f>
        <v>T</v>
      </c>
      <c r="J9" s="11" t="str">
        <f>VLOOKUP(VLOOKUP(I9,Data!$A2:$B8,2,FALSE)+VLOOKUP(I9,Data!$C2:$D8,2,FALSE),Data!$B2:$C8,2,FALSE)</f>
        <v>F</v>
      </c>
      <c r="K9" s="11" t="str">
        <f>VLOOKUP(VLOOKUP(J9,Data!$A2:$B8,2,FALSE)+VLOOKUP(J9,Data!$C2:$D8,2,FALSE),Data!$B2:$C8,2,FALSE)</f>
        <v>Sa</v>
      </c>
      <c r="L9" s="11" t="str">
        <f>VLOOKUP(VLOOKUP(K9,Data!$A2:$B8,2,FALSE)+VLOOKUP(K9,Data!$C2:$D8,2,FALSE),Data!$B2:$C8,2,FALSE)</f>
        <v>S</v>
      </c>
      <c r="M9" s="11" t="str">
        <f>VLOOKUP(VLOOKUP(L9,Data!$A2:$B8,2,FALSE)+VLOOKUP(L9,Data!$C2:$D8,2,FALSE),Data!$B2:$C8,2,FALSE)</f>
        <v>M</v>
      </c>
      <c r="N9" s="11" t="str">
        <f>VLOOKUP(VLOOKUP(M9,Data!$A2:$B8,2,FALSE)+VLOOKUP(M9,Data!$C2:$D8,2,FALSE),Data!$B2:$C8,2,FALSE)</f>
        <v>Tu</v>
      </c>
      <c r="O9" s="11" t="str">
        <f>VLOOKUP(VLOOKUP(N9,Data!$A2:$B8,2,FALSE)+VLOOKUP(N9,Data!$C2:$D8,2,FALSE),Data!$B2:$C8,2,FALSE)</f>
        <v>W</v>
      </c>
      <c r="P9" s="11" t="str">
        <f>VLOOKUP(VLOOKUP(O9,Data!$A2:$B8,2,FALSE)+VLOOKUP(O9,Data!$C2:$D8,2,FALSE),Data!$B2:$C8,2,FALSE)</f>
        <v>T</v>
      </c>
      <c r="Q9" s="11" t="str">
        <f>VLOOKUP(VLOOKUP(P9,Data!$A2:$B8,2,FALSE)+VLOOKUP(P9,Data!$C2:$D8,2,FALSE),Data!$B2:$C8,2,FALSE)</f>
        <v>F</v>
      </c>
      <c r="R9" s="11" t="str">
        <f>VLOOKUP(VLOOKUP(Q9,Data!$A2:$B8,2,FALSE)+VLOOKUP(Q9,Data!$C2:$D8,2,FALSE),Data!$B2:$C8,2,FALSE)</f>
        <v>Sa</v>
      </c>
      <c r="S9" s="11" t="str">
        <f>VLOOKUP(VLOOKUP(R9,Data!$A2:$B8,2,FALSE)+VLOOKUP(R9,Data!$C2:$D8,2,FALSE),Data!$B2:$C8,2,FALSE)</f>
        <v>S</v>
      </c>
      <c r="T9" s="11" t="str">
        <f>VLOOKUP(VLOOKUP(S9,Data!$A2:$B8,2,FALSE)+VLOOKUP(S9,Data!$C2:$D8,2,FALSE),Data!$B2:$C8,2,FALSE)</f>
        <v>M</v>
      </c>
      <c r="U9" s="11" t="str">
        <f>VLOOKUP(VLOOKUP(T9,Data!$A2:$B8,2,FALSE)+VLOOKUP(T9,Data!$C2:$D8,2,FALSE),Data!$B2:$C8,2,FALSE)</f>
        <v>Tu</v>
      </c>
      <c r="V9" s="11" t="str">
        <f>VLOOKUP(VLOOKUP(U9,Data!$A2:$B8,2,FALSE)+VLOOKUP(U9,Data!$C2:$D8,2,FALSE),Data!$B2:$C8,2,FALSE)</f>
        <v>W</v>
      </c>
      <c r="W9" s="11" t="str">
        <f>VLOOKUP(VLOOKUP(V9,Data!$A2:$B8,2,FALSE)+VLOOKUP(V9,Data!$C2:$D8,2,FALSE),Data!$B2:$C8,2,FALSE)</f>
        <v>T</v>
      </c>
      <c r="X9" s="11" t="str">
        <f>VLOOKUP(VLOOKUP(W9,Data!$A2:$B8,2,FALSE)+VLOOKUP(W9,Data!$C2:$D8,2,FALSE),Data!$B2:$C8,2,FALSE)</f>
        <v>F</v>
      </c>
      <c r="Y9" s="11" t="str">
        <f>VLOOKUP(VLOOKUP(X9,Data!$A2:$B8,2,FALSE)+VLOOKUP(X9,Data!$C2:$D8,2,FALSE),Data!$B2:$C8,2,FALSE)</f>
        <v>Sa</v>
      </c>
      <c r="Z9" s="11" t="str">
        <f>VLOOKUP(VLOOKUP(Y9,Data!$A2:$B8,2,FALSE)+VLOOKUP(Y9,Data!$C2:$D8,2,FALSE),Data!$B2:$C8,2,FALSE)</f>
        <v>S</v>
      </c>
      <c r="AA9" s="11" t="str">
        <f>VLOOKUP(VLOOKUP(Z9,Data!$A2:$B8,2,FALSE)+VLOOKUP(Z9,Data!$C2:$D8,2,FALSE),Data!$B2:$C8,2,FALSE)</f>
        <v>M</v>
      </c>
      <c r="AB9" s="11" t="str">
        <f>VLOOKUP(VLOOKUP(AA9,Data!$A2:$B8,2,FALSE)+VLOOKUP(AA9,Data!$C2:$D8,2,FALSE),Data!$B2:$C8,2,FALSE)</f>
        <v>Tu</v>
      </c>
      <c r="AC9" s="11" t="str">
        <f>VLOOKUP(VLOOKUP(AB9,Data!$A2:$B8,2,FALSE)+VLOOKUP(AB9,Data!$C2:$D8,2,FALSE),Data!$B2:$C8,2,FALSE)</f>
        <v>W</v>
      </c>
      <c r="AD9" s="11" t="str">
        <f>IF(ISERROR(VLOOKUP(U1,Data!A11:B18,1,FALSE))," ",VLOOKUP(VLOOKUP(AC9,Data!$A2:$B8,2,FALSE)+VLOOKUP(AC9,Data!$C2:$D8,2,FALSE),Data!$B2:$C8,2,FALSE))</f>
        <v>T</v>
      </c>
      <c r="AE9" s="78"/>
      <c r="AF9" s="104"/>
      <c r="AG9" s="190">
        <f>IF($G$4="Temporary Appointment",1.5,2.5)</f>
        <v>2.5</v>
      </c>
      <c r="AH9" s="184">
        <f>SUM(COUNTIF(B10:AF10,"A"),COUNTIF(B10:AF10,"HL"),COUNTIF(B10:AF10,"FV"))+(0.5*SUM(COUNTIF(B10:AF10,"½A"),COUNTIF(B10:AF10,"½AS"),COUNTIF(B10:AF10,"S½A"),COUNTIF(B10:AF10,"½CA")))</f>
        <v>0</v>
      </c>
      <c r="AI9" s="182">
        <f>AI7+AG9-AH9</f>
        <v>5</v>
      </c>
      <c r="AJ9" s="180">
        <f>SUM(COUNTIF(B10:AF10,"SC"),COUNTIF(B10:AF10,"ME"))</f>
        <v>0</v>
      </c>
      <c r="AK9" s="184">
        <f>SUM(COUNTIF(B10:AF10,"S"),COUNTIF(B10:AF10,"S½P"),COUNTIF(B10:AF10,"FEL"),COUNTIF(B10:AF10,"S½A"))+(0.5*SUM(COUNTIF(B10:AF10,"½AS"),COUNTIF(B10:AF10,"½SW")))</f>
        <v>0</v>
      </c>
      <c r="AL9" s="186">
        <f>SUM(AJ9:AK10)</f>
        <v>0</v>
      </c>
      <c r="AM9" s="208"/>
      <c r="AN9" s="186"/>
    </row>
    <row r="10" spans="1:40" ht="15.75" customHeight="1" x14ac:dyDescent="0.2">
      <c r="A10" s="47"/>
      <c r="B10" s="77" t="s">
        <v>89</v>
      </c>
      <c r="C10" s="77" t="s">
        <v>89</v>
      </c>
      <c r="D10" s="77" t="s">
        <v>89</v>
      </c>
      <c r="E10" s="77" t="s">
        <v>89</v>
      </c>
      <c r="F10" s="77" t="s">
        <v>89</v>
      </c>
      <c r="G10" s="77" t="s">
        <v>89</v>
      </c>
      <c r="H10" s="77" t="s">
        <v>89</v>
      </c>
      <c r="I10" s="77" t="s">
        <v>89</v>
      </c>
      <c r="J10" s="77" t="s">
        <v>89</v>
      </c>
      <c r="K10" s="77" t="s">
        <v>89</v>
      </c>
      <c r="L10" s="77" t="s">
        <v>89</v>
      </c>
      <c r="M10" s="77" t="s">
        <v>89</v>
      </c>
      <c r="N10" s="77" t="s">
        <v>89</v>
      </c>
      <c r="O10" s="77" t="s">
        <v>89</v>
      </c>
      <c r="P10" s="77" t="s">
        <v>89</v>
      </c>
      <c r="Q10" s="77" t="s">
        <v>89</v>
      </c>
      <c r="R10" s="77" t="s">
        <v>89</v>
      </c>
      <c r="S10" s="77" t="s">
        <v>89</v>
      </c>
      <c r="T10" s="77" t="s">
        <v>89</v>
      </c>
      <c r="U10" s="77" t="s">
        <v>89</v>
      </c>
      <c r="V10" s="77" t="s">
        <v>89</v>
      </c>
      <c r="W10" s="77" t="s">
        <v>89</v>
      </c>
      <c r="X10" s="77" t="s">
        <v>89</v>
      </c>
      <c r="Y10" s="77" t="s">
        <v>89</v>
      </c>
      <c r="Z10" s="77" t="s">
        <v>89</v>
      </c>
      <c r="AA10" s="77" t="s">
        <v>89</v>
      </c>
      <c r="AB10" s="77" t="s">
        <v>89</v>
      </c>
      <c r="AC10" s="77" t="s">
        <v>89</v>
      </c>
      <c r="AD10" s="77" t="s">
        <v>89</v>
      </c>
      <c r="AE10" s="55"/>
      <c r="AF10" s="56"/>
      <c r="AG10" s="190"/>
      <c r="AH10" s="185"/>
      <c r="AI10" s="183"/>
      <c r="AJ10" s="181"/>
      <c r="AK10" s="185"/>
      <c r="AL10" s="187"/>
      <c r="AM10" s="209"/>
      <c r="AN10" s="187"/>
    </row>
    <row r="11" spans="1:40" ht="15.75" customHeight="1" x14ac:dyDescent="0.2">
      <c r="A11" s="47" t="s">
        <v>11</v>
      </c>
      <c r="B11" s="11" t="str">
        <f>IF(ISERROR(VLOOKUP(U1,Data!A11:B18,1,FALSE)),VLOOKUP(VLOOKUP(AC9,Data!$A2:$B8,2,FALSE)+VLOOKUP(AC9,Data!$C2:$D8,2,FALSE),Data!$B2:$C8,2,FALSE),VLOOKUP(VLOOKUP(AD9,Data!$A2:$B8,2,FALSE)+VLOOKUP(AD9,Data!$C2:$D8,2,FALSE),Data!$B2:$C8,2,FALSE))</f>
        <v>F</v>
      </c>
      <c r="C11" s="11" t="str">
        <f>VLOOKUP(VLOOKUP(B11,Data!$A2:$B8,2,FALSE)+VLOOKUP(B11,Data!$C2:$D8,2,FALSE),Data!$B2:$C8,2,FALSE)</f>
        <v>Sa</v>
      </c>
      <c r="D11" s="11" t="str">
        <f>VLOOKUP(VLOOKUP(C11,Data!$A2:$B8,2,FALSE)+VLOOKUP(C11,Data!$C2:$D8,2,FALSE),Data!$B2:$C8,2,FALSE)</f>
        <v>S</v>
      </c>
      <c r="E11" s="11" t="str">
        <f>VLOOKUP(VLOOKUP(D11,Data!$A2:$B8,2,FALSE)+VLOOKUP(D11,Data!$C2:$D8,2,FALSE),Data!$B2:$C8,2,FALSE)</f>
        <v>M</v>
      </c>
      <c r="F11" s="11" t="str">
        <f>VLOOKUP(VLOOKUP(E11,Data!$A2:$B8,2,FALSE)+VLOOKUP(E11,Data!$C2:$D8,2,FALSE),Data!$B2:$C8,2,FALSE)</f>
        <v>Tu</v>
      </c>
      <c r="G11" s="11" t="str">
        <f>VLOOKUP(VLOOKUP(F11,Data!$A2:$B8,2,FALSE)+VLOOKUP(F11,Data!$C2:$D8,2,FALSE),Data!$B2:$C8,2,FALSE)</f>
        <v>W</v>
      </c>
      <c r="H11" s="11" t="str">
        <f>VLOOKUP(VLOOKUP(G11,Data!$A2:$B8,2,FALSE)+VLOOKUP(G11,Data!$C2:$D8,2,FALSE),Data!$B2:$C8,2,FALSE)</f>
        <v>T</v>
      </c>
      <c r="I11" s="11" t="str">
        <f>VLOOKUP(VLOOKUP(H11,Data!$A2:$B8,2,FALSE)+VLOOKUP(H11,Data!$C2:$D8,2,FALSE),Data!$B2:$C8,2,FALSE)</f>
        <v>F</v>
      </c>
      <c r="J11" s="11" t="str">
        <f>VLOOKUP(VLOOKUP(I11,Data!$A2:$B8,2,FALSE)+VLOOKUP(I11,Data!$C2:$D8,2,FALSE),Data!$B2:$C8,2,FALSE)</f>
        <v>Sa</v>
      </c>
      <c r="K11" s="11" t="str">
        <f>VLOOKUP(VLOOKUP(J11,Data!$A2:$B8,2,FALSE)+VLOOKUP(J11,Data!$C2:$D8,2,FALSE),Data!$B2:$C8,2,FALSE)</f>
        <v>S</v>
      </c>
      <c r="L11" s="11" t="str">
        <f>VLOOKUP(VLOOKUP(K11,Data!$A2:$B8,2,FALSE)+VLOOKUP(K11,Data!$C2:$D8,2,FALSE),Data!$B2:$C8,2,FALSE)</f>
        <v>M</v>
      </c>
      <c r="M11" s="11" t="str">
        <f>VLOOKUP(VLOOKUP(L11,Data!$A2:$B8,2,FALSE)+VLOOKUP(L11,Data!$C2:$D8,2,FALSE),Data!$B2:$C8,2,FALSE)</f>
        <v>Tu</v>
      </c>
      <c r="N11" s="11" t="str">
        <f>VLOOKUP(VLOOKUP(M11,Data!$A2:$B8,2,FALSE)+VLOOKUP(M11,Data!$C2:$D8,2,FALSE),Data!$B2:$C8,2,FALSE)</f>
        <v>W</v>
      </c>
      <c r="O11" s="11" t="str">
        <f>VLOOKUP(VLOOKUP(N11,Data!$A2:$B8,2,FALSE)+VLOOKUP(N11,Data!$C2:$D8,2,FALSE),Data!$B2:$C8,2,FALSE)</f>
        <v>T</v>
      </c>
      <c r="P11" s="11" t="str">
        <f>VLOOKUP(VLOOKUP(O11,Data!$A2:$B8,2,FALSE)+VLOOKUP(O11,Data!$C2:$D8,2,FALSE),Data!$B2:$C8,2,FALSE)</f>
        <v>F</v>
      </c>
      <c r="Q11" s="11" t="str">
        <f>VLOOKUP(VLOOKUP(P11,Data!$A2:$B8,2,FALSE)+VLOOKUP(P11,Data!$C2:$D8,2,FALSE),Data!$B2:$C8,2,FALSE)</f>
        <v>Sa</v>
      </c>
      <c r="R11" s="11" t="str">
        <f>VLOOKUP(VLOOKUP(Q11,Data!$A2:$B8,2,FALSE)+VLOOKUP(Q11,Data!$C2:$D8,2,FALSE),Data!$B2:$C8,2,FALSE)</f>
        <v>S</v>
      </c>
      <c r="S11" s="11" t="str">
        <f>VLOOKUP(VLOOKUP(R11,Data!$A2:$B8,2,FALSE)+VLOOKUP(R11,Data!$C2:$D8,2,FALSE),Data!$B2:$C8,2,FALSE)</f>
        <v>M</v>
      </c>
      <c r="T11" s="11" t="str">
        <f>VLOOKUP(VLOOKUP(S11,Data!$A2:$B8,2,FALSE)+VLOOKUP(S11,Data!$C2:$D8,2,FALSE),Data!$B2:$C8,2,FALSE)</f>
        <v>Tu</v>
      </c>
      <c r="U11" s="11" t="str">
        <f>VLOOKUP(VLOOKUP(T11,Data!$A2:$B8,2,FALSE)+VLOOKUP(T11,Data!$C2:$D8,2,FALSE),Data!$B2:$C8,2,FALSE)</f>
        <v>W</v>
      </c>
      <c r="V11" s="11" t="str">
        <f>VLOOKUP(VLOOKUP(U11,Data!$A2:$B8,2,FALSE)+VLOOKUP(U11,Data!$C2:$D8,2,FALSE),Data!$B2:$C8,2,FALSE)</f>
        <v>T</v>
      </c>
      <c r="W11" s="11" t="str">
        <f>VLOOKUP(VLOOKUP(V11,Data!$A2:$B8,2,FALSE)+VLOOKUP(V11,Data!$C2:$D8,2,FALSE),Data!$B2:$C8,2,FALSE)</f>
        <v>F</v>
      </c>
      <c r="X11" s="11" t="str">
        <f>VLOOKUP(VLOOKUP(W11,Data!$A2:$B8,2,FALSE)+VLOOKUP(W11,Data!$C2:$D8,2,FALSE),Data!$B2:$C8,2,FALSE)</f>
        <v>Sa</v>
      </c>
      <c r="Y11" s="11" t="str">
        <f>VLOOKUP(VLOOKUP(X11,Data!$A2:$B8,2,FALSE)+VLOOKUP(X11,Data!$C2:$D8,2,FALSE),Data!$B2:$C8,2,FALSE)</f>
        <v>S</v>
      </c>
      <c r="Z11" s="11" t="str">
        <f>VLOOKUP(VLOOKUP(Y11,Data!$A2:$B8,2,FALSE)+VLOOKUP(Y11,Data!$C2:$D8,2,FALSE),Data!$B2:$C8,2,FALSE)</f>
        <v>M</v>
      </c>
      <c r="AA11" s="11" t="str">
        <f>VLOOKUP(VLOOKUP(Z11,Data!$A2:$B8,2,FALSE)+VLOOKUP(Z11,Data!$C2:$D8,2,FALSE),Data!$B2:$C8,2,FALSE)</f>
        <v>Tu</v>
      </c>
      <c r="AB11" s="11" t="str">
        <f>VLOOKUP(VLOOKUP(AA11,Data!$A2:$B8,2,FALSE)+VLOOKUP(AA11,Data!$C2:$D8,2,FALSE),Data!$B2:$C8,2,FALSE)</f>
        <v>W</v>
      </c>
      <c r="AC11" s="11" t="str">
        <f>VLOOKUP(VLOOKUP(AB11,Data!$A2:$B8,2,FALSE)+VLOOKUP(AB11,Data!$C2:$D8,2,FALSE),Data!$B2:$C8,2,FALSE)</f>
        <v>T</v>
      </c>
      <c r="AD11" s="11" t="str">
        <f>VLOOKUP(VLOOKUP(AC11,Data!$A2:$B8,2,FALSE)+VLOOKUP(AC11,Data!$C2:$D8,2,FALSE),Data!$B2:$C8,2,FALSE)</f>
        <v>F</v>
      </c>
      <c r="AE11" s="11" t="str">
        <f>VLOOKUP(VLOOKUP(AD11,Data!$A2:$B8,2,FALSE)+VLOOKUP(AD11,Data!$C2:$D8,2,FALSE),Data!$B2:$C8,2,FALSE)</f>
        <v>Sa</v>
      </c>
      <c r="AF11" s="13" t="str">
        <f>VLOOKUP(VLOOKUP(AE11,Data!$A2:$B8,2,FALSE)+VLOOKUP(AE11,Data!$C2:$D8,2,FALSE),Data!$B2:$C8,2,FALSE)</f>
        <v>S</v>
      </c>
      <c r="AG11" s="190">
        <f>IF($G$4="Temporary Appointment",1.5,2.5)</f>
        <v>2.5</v>
      </c>
      <c r="AH11" s="184">
        <f>SUM(COUNTIF(B12:AF12,"A"),COUNTIF(B12:AF12,"HL"),COUNTIF(B12:AF12,"FV"))+(0.5*SUM(COUNTIF(B12:AF12,"½A"),COUNTIF(B12:AF12,"½AS"),COUNTIF(B12:AF12,"S½A"),COUNTIF(B12:AF12,"½CA")))</f>
        <v>0</v>
      </c>
      <c r="AI11" s="182">
        <f>AI9+AG11-AH11</f>
        <v>7.5</v>
      </c>
      <c r="AJ11" s="180">
        <f>SUM(COUNTIF(B12:AF12,"SC"),COUNTIF(B12:AF12,"ME"))</f>
        <v>0</v>
      </c>
      <c r="AK11" s="184">
        <f>SUM(COUNTIF(B12:AF12,"S"),COUNTIF(B12:AF12,"S½P"),COUNTIF(B12:AF12,"FEL"),COUNTIF(B12:AF12,"S½A"))+(0.5*SUM(COUNTIF(B12:AF12,"½AS"),COUNTIF(B12:AF12,"½SW")))</f>
        <v>0</v>
      </c>
      <c r="AL11" s="186">
        <f>SUM(AJ11:AK12)</f>
        <v>0</v>
      </c>
      <c r="AM11" s="210"/>
      <c r="AN11" s="186"/>
    </row>
    <row r="12" spans="1:40" ht="15.75" customHeight="1" x14ac:dyDescent="0.2">
      <c r="A12" s="47"/>
      <c r="B12" s="77" t="s">
        <v>89</v>
      </c>
      <c r="C12" s="77" t="s">
        <v>89</v>
      </c>
      <c r="D12" s="77" t="s">
        <v>89</v>
      </c>
      <c r="E12" s="77" t="s">
        <v>89</v>
      </c>
      <c r="F12" s="77" t="s">
        <v>89</v>
      </c>
      <c r="G12" s="77" t="s">
        <v>89</v>
      </c>
      <c r="H12" s="77" t="s">
        <v>89</v>
      </c>
      <c r="I12" s="77" t="s">
        <v>89</v>
      </c>
      <c r="J12" s="77" t="s">
        <v>89</v>
      </c>
      <c r="K12" s="77" t="s">
        <v>89</v>
      </c>
      <c r="L12" s="77" t="s">
        <v>89</v>
      </c>
      <c r="M12" s="77" t="s">
        <v>89</v>
      </c>
      <c r="N12" s="77" t="s">
        <v>89</v>
      </c>
      <c r="O12" s="77" t="s">
        <v>89</v>
      </c>
      <c r="P12" s="77" t="s">
        <v>89</v>
      </c>
      <c r="Q12" s="77" t="s">
        <v>89</v>
      </c>
      <c r="R12" s="77" t="s">
        <v>89</v>
      </c>
      <c r="S12" s="77" t="s">
        <v>89</v>
      </c>
      <c r="T12" s="77" t="s">
        <v>89</v>
      </c>
      <c r="U12" s="77" t="s">
        <v>89</v>
      </c>
      <c r="V12" s="77" t="s">
        <v>89</v>
      </c>
      <c r="W12" s="77" t="s">
        <v>89</v>
      </c>
      <c r="X12" s="77" t="s">
        <v>89</v>
      </c>
      <c r="Y12" s="77" t="s">
        <v>89</v>
      </c>
      <c r="Z12" s="77" t="s">
        <v>89</v>
      </c>
      <c r="AA12" s="77" t="s">
        <v>89</v>
      </c>
      <c r="AB12" s="77" t="s">
        <v>89</v>
      </c>
      <c r="AC12" s="77" t="s">
        <v>89</v>
      </c>
      <c r="AD12" s="77" t="s">
        <v>89</v>
      </c>
      <c r="AE12" s="77" t="s">
        <v>89</v>
      </c>
      <c r="AF12" s="120" t="s">
        <v>89</v>
      </c>
      <c r="AG12" s="190"/>
      <c r="AH12" s="185"/>
      <c r="AI12" s="183"/>
      <c r="AJ12" s="181"/>
      <c r="AK12" s="185"/>
      <c r="AL12" s="187"/>
      <c r="AM12" s="211"/>
      <c r="AN12" s="187"/>
    </row>
    <row r="13" spans="1:40" x14ac:dyDescent="0.2">
      <c r="A13" s="47" t="s">
        <v>0</v>
      </c>
      <c r="B13" s="11" t="str">
        <f>VLOOKUP(VLOOKUP(AF11,Data!$A2:$B8,2,FALSE)+VLOOKUP(AF11,Data!$C2:$D8,2,FALSE),Data!$B2:$C8,2,FALSE)</f>
        <v>M</v>
      </c>
      <c r="C13" s="11" t="str">
        <f>VLOOKUP(VLOOKUP(B13,Data!$A2:$B8,2,FALSE)+VLOOKUP(B13,Data!$C2:$D8,2,FALSE),Data!$B2:$C8,2,FALSE)</f>
        <v>Tu</v>
      </c>
      <c r="D13" s="11" t="str">
        <f>VLOOKUP(VLOOKUP(C13,Data!$A2:$B8,2,FALSE)+VLOOKUP(C13,Data!$C2:$D8,2,FALSE),Data!$B2:$C8,2,FALSE)</f>
        <v>W</v>
      </c>
      <c r="E13" s="11" t="str">
        <f>VLOOKUP(VLOOKUP(D13,Data!$A2:$B8,2,FALSE)+VLOOKUP(D13,Data!$C2:$D8,2,FALSE),Data!$B2:$C8,2,FALSE)</f>
        <v>T</v>
      </c>
      <c r="F13" s="11" t="str">
        <f>VLOOKUP(VLOOKUP(E13,Data!$A2:$B8,2,FALSE)+VLOOKUP(E13,Data!$C2:$D8,2,FALSE),Data!$B2:$C8,2,FALSE)</f>
        <v>F</v>
      </c>
      <c r="G13" s="11" t="str">
        <f>VLOOKUP(VLOOKUP(F13,Data!$A2:$B8,2,FALSE)+VLOOKUP(F13,Data!$C2:$D8,2,FALSE),Data!$B2:$C8,2,FALSE)</f>
        <v>Sa</v>
      </c>
      <c r="H13" s="11" t="str">
        <f>VLOOKUP(VLOOKUP(G13,Data!$A2:$B8,2,FALSE)+VLOOKUP(G13,Data!$C2:$D8,2,FALSE),Data!$B2:$C8,2,FALSE)</f>
        <v>S</v>
      </c>
      <c r="I13" s="11" t="str">
        <f>VLOOKUP(VLOOKUP(H13,Data!$A2:$B8,2,FALSE)+VLOOKUP(H13,Data!$C2:$D8,2,FALSE),Data!$B2:$C8,2,FALSE)</f>
        <v>M</v>
      </c>
      <c r="J13" s="11" t="str">
        <f>VLOOKUP(VLOOKUP(I13,Data!$A2:$B8,2,FALSE)+VLOOKUP(I13,Data!$C2:$D8,2,FALSE),Data!$B2:$C8,2,FALSE)</f>
        <v>Tu</v>
      </c>
      <c r="K13" s="11" t="str">
        <f>VLOOKUP(VLOOKUP(J13,Data!$A2:$B8,2,FALSE)+VLOOKUP(J13,Data!$C2:$D8,2,FALSE),Data!$B2:$C8,2,FALSE)</f>
        <v>W</v>
      </c>
      <c r="L13" s="11" t="str">
        <f>VLOOKUP(VLOOKUP(K13,Data!$A2:$B8,2,FALSE)+VLOOKUP(K13,Data!$C2:$D8,2,FALSE),Data!$B2:$C8,2,FALSE)</f>
        <v>T</v>
      </c>
      <c r="M13" s="11" t="str">
        <f>VLOOKUP(VLOOKUP(L13,Data!$A2:$B8,2,FALSE)+VLOOKUP(L13,Data!$C2:$D8,2,FALSE),Data!$B2:$C8,2,FALSE)</f>
        <v>F</v>
      </c>
      <c r="N13" s="11" t="str">
        <f>VLOOKUP(VLOOKUP(M13,Data!$A2:$B8,2,FALSE)+VLOOKUP(M13,Data!$C2:$D8,2,FALSE),Data!$B2:$C8,2,FALSE)</f>
        <v>Sa</v>
      </c>
      <c r="O13" s="11" t="str">
        <f>VLOOKUP(VLOOKUP(N13,Data!$A2:$B8,2,FALSE)+VLOOKUP(N13,Data!$C2:$D8,2,FALSE),Data!$B2:$C8,2,FALSE)</f>
        <v>S</v>
      </c>
      <c r="P13" s="11" t="str">
        <f>VLOOKUP(VLOOKUP(O13,Data!$A2:$B8,2,FALSE)+VLOOKUP(O13,Data!$C2:$D8,2,FALSE),Data!$B2:$C8,2,FALSE)</f>
        <v>M</v>
      </c>
      <c r="Q13" s="11" t="str">
        <f>VLOOKUP(VLOOKUP(P13,Data!$A2:$B8,2,FALSE)+VLOOKUP(P13,Data!$C2:$D8,2,FALSE),Data!$B2:$C8,2,FALSE)</f>
        <v>Tu</v>
      </c>
      <c r="R13" s="11" t="str">
        <f>VLOOKUP(VLOOKUP(Q13,Data!$A2:$B8,2,FALSE)+VLOOKUP(Q13,Data!$C2:$D8,2,FALSE),Data!$B2:$C8,2,FALSE)</f>
        <v>W</v>
      </c>
      <c r="S13" s="11" t="str">
        <f>VLOOKUP(VLOOKUP(R13,Data!$A2:$B8,2,FALSE)+VLOOKUP(R13,Data!$C2:$D8,2,FALSE),Data!$B2:$C8,2,FALSE)</f>
        <v>T</v>
      </c>
      <c r="T13" s="11" t="str">
        <f>VLOOKUP(VLOOKUP(S13,Data!$A2:$B8,2,FALSE)+VLOOKUP(S13,Data!$C2:$D8,2,FALSE),Data!$B2:$C8,2,FALSE)</f>
        <v>F</v>
      </c>
      <c r="U13" s="11" t="str">
        <f>VLOOKUP(VLOOKUP(T13,Data!$A2:$B8,2,FALSE)+VLOOKUP(T13,Data!$C2:$D8,2,FALSE),Data!$B2:$C8,2,FALSE)</f>
        <v>Sa</v>
      </c>
      <c r="V13" s="11" t="str">
        <f>VLOOKUP(VLOOKUP(U13,Data!$A2:$B8,2,FALSE)+VLOOKUP(U13,Data!$C2:$D8,2,FALSE),Data!$B2:$C8,2,FALSE)</f>
        <v>S</v>
      </c>
      <c r="W13" s="11" t="str">
        <f>VLOOKUP(VLOOKUP(V13,Data!$A2:$B8,2,FALSE)+VLOOKUP(V13,Data!$C2:$D8,2,FALSE),Data!$B2:$C8,2,FALSE)</f>
        <v>M</v>
      </c>
      <c r="X13" s="11" t="str">
        <f>VLOOKUP(VLOOKUP(W13,Data!$A2:$B8,2,FALSE)+VLOOKUP(W13,Data!$C2:$D8,2,FALSE),Data!$B2:$C8,2,FALSE)</f>
        <v>Tu</v>
      </c>
      <c r="Y13" s="11" t="str">
        <f>VLOOKUP(VLOOKUP(X13,Data!$A2:$B8,2,FALSE)+VLOOKUP(X13,Data!$C2:$D8,2,FALSE),Data!$B2:$C8,2,FALSE)</f>
        <v>W</v>
      </c>
      <c r="Z13" s="11" t="str">
        <f>VLOOKUP(VLOOKUP(Y13,Data!$A2:$B8,2,FALSE)+VLOOKUP(Y13,Data!$C2:$D8,2,FALSE),Data!$B2:$C8,2,FALSE)</f>
        <v>T</v>
      </c>
      <c r="AA13" s="11" t="str">
        <f>VLOOKUP(VLOOKUP(Z13,Data!$A2:$B8,2,FALSE)+VLOOKUP(Z13,Data!$C2:$D8,2,FALSE),Data!$B2:$C8,2,FALSE)</f>
        <v>F</v>
      </c>
      <c r="AB13" s="11" t="str">
        <f>VLOOKUP(VLOOKUP(AA13,Data!$A2:$B8,2,FALSE)+VLOOKUP(AA13,Data!$C2:$D8,2,FALSE),Data!$B2:$C8,2,FALSE)</f>
        <v>Sa</v>
      </c>
      <c r="AC13" s="11" t="str">
        <f>VLOOKUP(VLOOKUP(AB13,Data!$A2:$B8,2,FALSE)+VLOOKUP(AB13,Data!$C2:$D8,2,FALSE),Data!$B2:$C8,2,FALSE)</f>
        <v>S</v>
      </c>
      <c r="AD13" s="11" t="str">
        <f>VLOOKUP(VLOOKUP(AC13,Data!$A2:$B8,2,FALSE)+VLOOKUP(AC13,Data!$C2:$D8,2,FALSE),Data!$B2:$C8,2,FALSE)</f>
        <v>M</v>
      </c>
      <c r="AE13" s="11" t="str">
        <f>VLOOKUP(VLOOKUP(AD13,Data!$A2:$B8,2,FALSE)+VLOOKUP(AD13,Data!$C2:$D8,2,FALSE),Data!$B2:$C8,2,FALSE)</f>
        <v>Tu</v>
      </c>
      <c r="AF13" s="56"/>
      <c r="AG13" s="190">
        <f>IF($G$4="Temporary Appointment",1.5,2.5)</f>
        <v>2.5</v>
      </c>
      <c r="AH13" s="184">
        <f>SUM(COUNTIF(B14:AF14,"A"),COUNTIF(B14:AF14,"HL"),COUNTIF(B14:AF14,"FV"))+(0.5*SUM(COUNTIF(B14:AF14,"½A"),COUNTIF(B14:AF14,"½AS"),COUNTIF(B14:AF14,"S½A"),COUNTIF(B14:AF14,"½CA")))</f>
        <v>0</v>
      </c>
      <c r="AI13" s="182">
        <f>AI11+AG13-AH13</f>
        <v>10</v>
      </c>
      <c r="AJ13" s="180">
        <f>SUM(COUNTIF(B14:AF14,"SC"),COUNTIF(B14:AF14,"ME"))</f>
        <v>0</v>
      </c>
      <c r="AK13" s="184">
        <f>SUM(COUNTIF(B14:AF14,"S"),COUNTIF(B14:AF14,"S½P"),COUNTIF(B14:AF14,"FEL"),COUNTIF(B14:AF14,"S½A"))+(0.5*SUM(COUNTIF(B14:AF14,"½AS"),COUNTIF(B14:AF14,"½SW")))</f>
        <v>0</v>
      </c>
      <c r="AL13" s="186">
        <f>SUM(AJ13:AK14)</f>
        <v>0</v>
      </c>
      <c r="AM13" s="210"/>
      <c r="AN13" s="186"/>
    </row>
    <row r="14" spans="1:40" ht="15.75" customHeight="1" x14ac:dyDescent="0.2">
      <c r="A14" s="47"/>
      <c r="B14" s="77" t="s">
        <v>89</v>
      </c>
      <c r="C14" s="77" t="s">
        <v>89</v>
      </c>
      <c r="D14" s="77" t="s">
        <v>89</v>
      </c>
      <c r="E14" s="77" t="s">
        <v>89</v>
      </c>
      <c r="F14" s="77" t="s">
        <v>89</v>
      </c>
      <c r="G14" s="77" t="s">
        <v>89</v>
      </c>
      <c r="H14" s="77" t="s">
        <v>89</v>
      </c>
      <c r="I14" s="77" t="s">
        <v>89</v>
      </c>
      <c r="J14" s="77" t="s">
        <v>89</v>
      </c>
      <c r="K14" s="77" t="s">
        <v>89</v>
      </c>
      <c r="L14" s="77" t="s">
        <v>89</v>
      </c>
      <c r="M14" s="77" t="s">
        <v>89</v>
      </c>
      <c r="N14" s="77" t="s">
        <v>89</v>
      </c>
      <c r="O14" s="77" t="s">
        <v>89</v>
      </c>
      <c r="P14" s="77" t="s">
        <v>89</v>
      </c>
      <c r="Q14" s="77" t="s">
        <v>89</v>
      </c>
      <c r="R14" s="77" t="s">
        <v>89</v>
      </c>
      <c r="S14" s="77" t="s">
        <v>89</v>
      </c>
      <c r="T14" s="77" t="s">
        <v>89</v>
      </c>
      <c r="U14" s="77" t="s">
        <v>89</v>
      </c>
      <c r="V14" s="77" t="s">
        <v>89</v>
      </c>
      <c r="W14" s="77" t="s">
        <v>89</v>
      </c>
      <c r="X14" s="77" t="s">
        <v>89</v>
      </c>
      <c r="Y14" s="77" t="s">
        <v>89</v>
      </c>
      <c r="Z14" s="77" t="s">
        <v>89</v>
      </c>
      <c r="AA14" s="77" t="s">
        <v>89</v>
      </c>
      <c r="AB14" s="77" t="s">
        <v>89</v>
      </c>
      <c r="AC14" s="77" t="s">
        <v>89</v>
      </c>
      <c r="AD14" s="77" t="s">
        <v>89</v>
      </c>
      <c r="AE14" s="77" t="s">
        <v>89</v>
      </c>
      <c r="AF14" s="56"/>
      <c r="AG14" s="190"/>
      <c r="AH14" s="185"/>
      <c r="AI14" s="183"/>
      <c r="AJ14" s="181"/>
      <c r="AK14" s="185"/>
      <c r="AL14" s="187"/>
      <c r="AM14" s="211"/>
      <c r="AN14" s="187"/>
    </row>
    <row r="15" spans="1:40" x14ac:dyDescent="0.2">
      <c r="A15" s="47" t="s">
        <v>1</v>
      </c>
      <c r="B15" s="11" t="str">
        <f>VLOOKUP(VLOOKUP(AE13,Data!$A2:$B8,2,FALSE)+VLOOKUP(AE13,Data!$C2:$D8,2,FALSE),Data!$B2:$C8,2,FALSE)</f>
        <v>W</v>
      </c>
      <c r="C15" s="11" t="str">
        <f>VLOOKUP(VLOOKUP(B15,Data!$A2:$B8,2,FALSE)+VLOOKUP(B15,Data!$C2:$D8,2,FALSE),Data!$B2:$C8,2,FALSE)</f>
        <v>T</v>
      </c>
      <c r="D15" s="11" t="str">
        <f>VLOOKUP(VLOOKUP(C15,Data!$A2:$B8,2,FALSE)+VLOOKUP(C15,Data!$C2:$D8,2,FALSE),Data!$B2:$C8,2,FALSE)</f>
        <v>F</v>
      </c>
      <c r="E15" s="11" t="str">
        <f>VLOOKUP(VLOOKUP(D15,Data!$A2:$B8,2,FALSE)+VLOOKUP(D15,Data!$C2:$D8,2,FALSE),Data!$B2:$C8,2,FALSE)</f>
        <v>Sa</v>
      </c>
      <c r="F15" s="11" t="str">
        <f>VLOOKUP(VLOOKUP(E15,Data!$A2:$B8,2,FALSE)+VLOOKUP(E15,Data!$C2:$D8,2,FALSE),Data!$B2:$C8,2,FALSE)</f>
        <v>S</v>
      </c>
      <c r="G15" s="11" t="str">
        <f>VLOOKUP(VLOOKUP(F15,Data!$A2:$B8,2,FALSE)+VLOOKUP(F15,Data!$C2:$D8,2,FALSE),Data!$B2:$C8,2,FALSE)</f>
        <v>M</v>
      </c>
      <c r="H15" s="11" t="str">
        <f>VLOOKUP(VLOOKUP(G15,Data!$A2:$B8,2,FALSE)+VLOOKUP(G15,Data!$C2:$D8,2,FALSE),Data!$B2:$C8,2,FALSE)</f>
        <v>Tu</v>
      </c>
      <c r="I15" s="11" t="str">
        <f>VLOOKUP(VLOOKUP(H15,Data!$A2:$B8,2,FALSE)+VLOOKUP(H15,Data!$C2:$D8,2,FALSE),Data!$B2:$C8,2,FALSE)</f>
        <v>W</v>
      </c>
      <c r="J15" s="11" t="str">
        <f>VLOOKUP(VLOOKUP(I15,Data!$A2:$B8,2,FALSE)+VLOOKUP(I15,Data!$C2:$D8,2,FALSE),Data!$B2:$C8,2,FALSE)</f>
        <v>T</v>
      </c>
      <c r="K15" s="11" t="str">
        <f>VLOOKUP(VLOOKUP(J15,Data!$A2:$B8,2,FALSE)+VLOOKUP(J15,Data!$C2:$D8,2,FALSE),Data!$B2:$C8,2,FALSE)</f>
        <v>F</v>
      </c>
      <c r="L15" s="11" t="str">
        <f>VLOOKUP(VLOOKUP(K15,Data!$A2:$B8,2,FALSE)+VLOOKUP(K15,Data!$C2:$D8,2,FALSE),Data!$B2:$C8,2,FALSE)</f>
        <v>Sa</v>
      </c>
      <c r="M15" s="11" t="str">
        <f>VLOOKUP(VLOOKUP(L15,Data!$A2:$B8,2,FALSE)+VLOOKUP(L15,Data!$C2:$D8,2,FALSE),Data!$B2:$C8,2,FALSE)</f>
        <v>S</v>
      </c>
      <c r="N15" s="11" t="str">
        <f>VLOOKUP(VLOOKUP(M15,Data!$A2:$B8,2,FALSE)+VLOOKUP(M15,Data!$C2:$D8,2,FALSE),Data!$B2:$C8,2,FALSE)</f>
        <v>M</v>
      </c>
      <c r="O15" s="11" t="str">
        <f>VLOOKUP(VLOOKUP(N15,Data!$A2:$B8,2,FALSE)+VLOOKUP(N15,Data!$C2:$D8,2,FALSE),Data!$B2:$C8,2,FALSE)</f>
        <v>Tu</v>
      </c>
      <c r="P15" s="11" t="str">
        <f>VLOOKUP(VLOOKUP(O15,Data!$A2:$B8,2,FALSE)+VLOOKUP(O15,Data!$C2:$D8,2,FALSE),Data!$B2:$C8,2,FALSE)</f>
        <v>W</v>
      </c>
      <c r="Q15" s="11" t="str">
        <f>VLOOKUP(VLOOKUP(P15,Data!$A2:$B8,2,FALSE)+VLOOKUP(P15,Data!$C2:$D8,2,FALSE),Data!$B2:$C8,2,FALSE)</f>
        <v>T</v>
      </c>
      <c r="R15" s="11" t="str">
        <f>VLOOKUP(VLOOKUP(Q15,Data!$A2:$B8,2,FALSE)+VLOOKUP(Q15,Data!$C2:$D8,2,FALSE),Data!$B2:$C8,2,FALSE)</f>
        <v>F</v>
      </c>
      <c r="S15" s="11" t="str">
        <f>VLOOKUP(VLOOKUP(R15,Data!$A2:$B8,2,FALSE)+VLOOKUP(R15,Data!$C2:$D8,2,FALSE),Data!$B2:$C8,2,FALSE)</f>
        <v>Sa</v>
      </c>
      <c r="T15" s="11" t="str">
        <f>VLOOKUP(VLOOKUP(S15,Data!$A2:$B8,2,FALSE)+VLOOKUP(S15,Data!$C2:$D8,2,FALSE),Data!$B2:$C8,2,FALSE)</f>
        <v>S</v>
      </c>
      <c r="U15" s="11" t="str">
        <f>VLOOKUP(VLOOKUP(T15,Data!$A2:$B8,2,FALSE)+VLOOKUP(T15,Data!$C2:$D8,2,FALSE),Data!$B2:$C8,2,FALSE)</f>
        <v>M</v>
      </c>
      <c r="V15" s="11" t="str">
        <f>VLOOKUP(VLOOKUP(U15,Data!$A2:$B8,2,FALSE)+VLOOKUP(U15,Data!$C2:$D8,2,FALSE),Data!$B2:$C8,2,FALSE)</f>
        <v>Tu</v>
      </c>
      <c r="W15" s="11" t="str">
        <f>VLOOKUP(VLOOKUP(V15,Data!$A2:$B8,2,FALSE)+VLOOKUP(V15,Data!$C2:$D8,2,FALSE),Data!$B2:$C8,2,FALSE)</f>
        <v>W</v>
      </c>
      <c r="X15" s="11" t="str">
        <f>VLOOKUP(VLOOKUP(W15,Data!$A2:$B8,2,FALSE)+VLOOKUP(W15,Data!$C2:$D8,2,FALSE),Data!$B2:$C8,2,FALSE)</f>
        <v>T</v>
      </c>
      <c r="Y15" s="11" t="str">
        <f>VLOOKUP(VLOOKUP(X15,Data!$A2:$B8,2,FALSE)+VLOOKUP(X15,Data!$C2:$D8,2,FALSE),Data!$B2:$C8,2,FALSE)</f>
        <v>F</v>
      </c>
      <c r="Z15" s="11" t="str">
        <f>VLOOKUP(VLOOKUP(Y15,Data!$A2:$B8,2,FALSE)+VLOOKUP(Y15,Data!$C2:$D8,2,FALSE),Data!$B2:$C8,2,FALSE)</f>
        <v>Sa</v>
      </c>
      <c r="AA15" s="11" t="str">
        <f>VLOOKUP(VLOOKUP(Z15,Data!$A2:$B8,2,FALSE)+VLOOKUP(Z15,Data!$C2:$D8,2,FALSE),Data!$B2:$C8,2,FALSE)</f>
        <v>S</v>
      </c>
      <c r="AB15" s="11" t="str">
        <f>VLOOKUP(VLOOKUP(AA15,Data!$A2:$B8,2,FALSE)+VLOOKUP(AA15,Data!$C2:$D8,2,FALSE),Data!$B2:$C8,2,FALSE)</f>
        <v>M</v>
      </c>
      <c r="AC15" s="11" t="str">
        <f>VLOOKUP(VLOOKUP(AB15,Data!$A2:$B8,2,FALSE)+VLOOKUP(AB15,Data!$C2:$D8,2,FALSE),Data!$B2:$C8,2,FALSE)</f>
        <v>Tu</v>
      </c>
      <c r="AD15" s="11" t="str">
        <f>VLOOKUP(VLOOKUP(AC15,Data!$A2:$B8,2,FALSE)+VLOOKUP(AC15,Data!$C2:$D8,2,FALSE),Data!$B2:$C8,2,FALSE)</f>
        <v>W</v>
      </c>
      <c r="AE15" s="11" t="str">
        <f>VLOOKUP(VLOOKUP(AD15,Data!$A2:$B8,2,FALSE)+VLOOKUP(AD15,Data!$C2:$D8,2,FALSE),Data!$B2:$C8,2,FALSE)</f>
        <v>T</v>
      </c>
      <c r="AF15" s="13" t="str">
        <f>VLOOKUP(VLOOKUP(AE15,Data!$A2:$B8,2,FALSE)+VLOOKUP(AE15,Data!$C2:$D8,2,FALSE),Data!$B2:$C8,2,FALSE)</f>
        <v>F</v>
      </c>
      <c r="AG15" s="190">
        <f>IF($G$4="Temporary Appointment",1.5,2.5)</f>
        <v>2.5</v>
      </c>
      <c r="AH15" s="184">
        <f>SUM(COUNTIF(B16:AF16,"A"),COUNTIF(B16:AF16,"HL"),COUNTIF(B16:AF16,"FV"))+(0.5*SUM(COUNTIF(B16:AF16,"½A"),COUNTIF(B16:AF16,"½AS"),COUNTIF(B16:AF16,"S½A"),COUNTIF(B16:AF16,"½CA")))</f>
        <v>0</v>
      </c>
      <c r="AI15" s="182">
        <f>AI13+AG15-AH15</f>
        <v>12.5</v>
      </c>
      <c r="AJ15" s="180">
        <f>SUM(COUNTIF(B16:AF16,"SC"),COUNTIF(B16:AF16,"ME"))</f>
        <v>0</v>
      </c>
      <c r="AK15" s="184">
        <f>SUM(COUNTIF(B16:AF16,"S"),COUNTIF(B16:AF16,"S½P"),COUNTIF(B16:AF16,"FEL"),COUNTIF(B16:AF16,"S½A"))+(0.5*SUM(COUNTIF(B16:AF16,"½AS"),COUNTIF(B16:AF16,"½SW")))</f>
        <v>0</v>
      </c>
      <c r="AL15" s="186">
        <f>SUM(AJ15:AK16)</f>
        <v>0</v>
      </c>
      <c r="AM15" s="210"/>
      <c r="AN15" s="186"/>
    </row>
    <row r="16" spans="1:40" ht="15.75" customHeight="1" x14ac:dyDescent="0.2">
      <c r="A16" s="47"/>
      <c r="B16" s="77" t="s">
        <v>89</v>
      </c>
      <c r="C16" s="77" t="s">
        <v>89</v>
      </c>
      <c r="D16" s="77" t="s">
        <v>89</v>
      </c>
      <c r="E16" s="77" t="s">
        <v>89</v>
      </c>
      <c r="F16" s="77" t="s">
        <v>89</v>
      </c>
      <c r="G16" s="77" t="s">
        <v>89</v>
      </c>
      <c r="H16" s="77" t="s">
        <v>89</v>
      </c>
      <c r="I16" s="77" t="s">
        <v>89</v>
      </c>
      <c r="J16" s="77" t="s">
        <v>89</v>
      </c>
      <c r="K16" s="77" t="s">
        <v>89</v>
      </c>
      <c r="L16" s="77" t="s">
        <v>89</v>
      </c>
      <c r="M16" s="77" t="s">
        <v>89</v>
      </c>
      <c r="N16" s="77" t="s">
        <v>89</v>
      </c>
      <c r="O16" s="77" t="s">
        <v>89</v>
      </c>
      <c r="P16" s="77" t="s">
        <v>89</v>
      </c>
      <c r="Q16" s="77" t="s">
        <v>89</v>
      </c>
      <c r="R16" s="77" t="s">
        <v>89</v>
      </c>
      <c r="S16" s="77" t="s">
        <v>89</v>
      </c>
      <c r="T16" s="77" t="s">
        <v>89</v>
      </c>
      <c r="U16" s="77" t="s">
        <v>89</v>
      </c>
      <c r="V16" s="77" t="s">
        <v>89</v>
      </c>
      <c r="W16" s="77" t="s">
        <v>89</v>
      </c>
      <c r="X16" s="77" t="s">
        <v>89</v>
      </c>
      <c r="Y16" s="77" t="s">
        <v>89</v>
      </c>
      <c r="Z16" s="77" t="s">
        <v>89</v>
      </c>
      <c r="AA16" s="77" t="s">
        <v>89</v>
      </c>
      <c r="AB16" s="77" t="s">
        <v>89</v>
      </c>
      <c r="AC16" s="77" t="s">
        <v>89</v>
      </c>
      <c r="AD16" s="77" t="s">
        <v>89</v>
      </c>
      <c r="AE16" s="77" t="s">
        <v>89</v>
      </c>
      <c r="AF16" s="120" t="s">
        <v>89</v>
      </c>
      <c r="AG16" s="190"/>
      <c r="AH16" s="185"/>
      <c r="AI16" s="183"/>
      <c r="AJ16" s="181"/>
      <c r="AK16" s="185"/>
      <c r="AL16" s="187"/>
      <c r="AM16" s="211"/>
      <c r="AN16" s="187"/>
    </row>
    <row r="17" spans="1:40" x14ac:dyDescent="0.2">
      <c r="A17" s="47" t="s">
        <v>2</v>
      </c>
      <c r="B17" s="11" t="str">
        <f>VLOOKUP(VLOOKUP(AF15,Data!$A2:$B8,2,FALSE)+VLOOKUP(AF15,Data!$C2:$D8,2,FALSE),Data!$B2:$C8,2,FALSE)</f>
        <v>Sa</v>
      </c>
      <c r="C17" s="11" t="str">
        <f>VLOOKUP(VLOOKUP(B17,Data!$A2:$B8,2,FALSE)+VLOOKUP(B17,Data!$C2:$D8,2,FALSE),Data!$B2:$C8,2,FALSE)</f>
        <v>S</v>
      </c>
      <c r="D17" s="11" t="str">
        <f>VLOOKUP(VLOOKUP(C17,Data!$A2:$B8,2,FALSE)+VLOOKUP(C17,Data!$C2:$D8,2,FALSE),Data!$B2:$C8,2,FALSE)</f>
        <v>M</v>
      </c>
      <c r="E17" s="11" t="str">
        <f>VLOOKUP(VLOOKUP(D17,Data!$A2:$B8,2,FALSE)+VLOOKUP(D17,Data!$C2:$D8,2,FALSE),Data!$B2:$C8,2,FALSE)</f>
        <v>Tu</v>
      </c>
      <c r="F17" s="11" t="str">
        <f>VLOOKUP(VLOOKUP(E17,Data!$A2:$B8,2,FALSE)+VLOOKUP(E17,Data!$C2:$D8,2,FALSE),Data!$B2:$C8,2,FALSE)</f>
        <v>W</v>
      </c>
      <c r="G17" s="11" t="str">
        <f>VLOOKUP(VLOOKUP(F17,Data!$A2:$B8,2,FALSE)+VLOOKUP(F17,Data!$C2:$D8,2,FALSE),Data!$B2:$C8,2,FALSE)</f>
        <v>T</v>
      </c>
      <c r="H17" s="11" t="str">
        <f>VLOOKUP(VLOOKUP(G17,Data!$A2:$B8,2,FALSE)+VLOOKUP(G17,Data!$C2:$D8,2,FALSE),Data!$B2:$C8,2,FALSE)</f>
        <v>F</v>
      </c>
      <c r="I17" s="11" t="str">
        <f>VLOOKUP(VLOOKUP(H17,Data!$A2:$B8,2,FALSE)+VLOOKUP(H17,Data!$C2:$D8,2,FALSE),Data!$B2:$C8,2,FALSE)</f>
        <v>Sa</v>
      </c>
      <c r="J17" s="11" t="str">
        <f>VLOOKUP(VLOOKUP(I17,Data!$A2:$B8,2,FALSE)+VLOOKUP(I17,Data!$C2:$D8,2,FALSE),Data!$B2:$C8,2,FALSE)</f>
        <v>S</v>
      </c>
      <c r="K17" s="11" t="str">
        <f>VLOOKUP(VLOOKUP(J17,Data!$A2:$B8,2,FALSE)+VLOOKUP(J17,Data!$C2:$D8,2,FALSE),Data!$B2:$C8,2,FALSE)</f>
        <v>M</v>
      </c>
      <c r="L17" s="11" t="str">
        <f>VLOOKUP(VLOOKUP(K17,Data!$A2:$B8,2,FALSE)+VLOOKUP(K17,Data!$C2:$D8,2,FALSE),Data!$B2:$C8,2,FALSE)</f>
        <v>Tu</v>
      </c>
      <c r="M17" s="11" t="str">
        <f>VLOOKUP(VLOOKUP(L17,Data!$A2:$B8,2,FALSE)+VLOOKUP(L17,Data!$C2:$D8,2,FALSE),Data!$B2:$C8,2,FALSE)</f>
        <v>W</v>
      </c>
      <c r="N17" s="11" t="str">
        <f>VLOOKUP(VLOOKUP(M17,Data!$A2:$B8,2,FALSE)+VLOOKUP(M17,Data!$C2:$D8,2,FALSE),Data!$B2:$C8,2,FALSE)</f>
        <v>T</v>
      </c>
      <c r="O17" s="11" t="str">
        <f>VLOOKUP(VLOOKUP(N17,Data!$A2:$B8,2,FALSE)+VLOOKUP(N17,Data!$C2:$D8,2,FALSE),Data!$B2:$C8,2,FALSE)</f>
        <v>F</v>
      </c>
      <c r="P17" s="11" t="str">
        <f>VLOOKUP(VLOOKUP(O17,Data!$A2:$B8,2,FALSE)+VLOOKUP(O17,Data!$C2:$D8,2,FALSE),Data!$B2:$C8,2,FALSE)</f>
        <v>Sa</v>
      </c>
      <c r="Q17" s="11" t="str">
        <f>VLOOKUP(VLOOKUP(P17,Data!$A2:$B8,2,FALSE)+VLOOKUP(P17,Data!$C2:$D8,2,FALSE),Data!$B2:$C8,2,FALSE)</f>
        <v>S</v>
      </c>
      <c r="R17" s="11" t="str">
        <f>VLOOKUP(VLOOKUP(Q17,Data!$A2:$B8,2,FALSE)+VLOOKUP(Q17,Data!$C2:$D8,2,FALSE),Data!$B2:$C8,2,FALSE)</f>
        <v>M</v>
      </c>
      <c r="S17" s="11" t="str">
        <f>VLOOKUP(VLOOKUP(R17,Data!$A2:$B8,2,FALSE)+VLOOKUP(R17,Data!$C2:$D8,2,FALSE),Data!$B2:$C8,2,FALSE)</f>
        <v>Tu</v>
      </c>
      <c r="T17" s="11" t="str">
        <f>VLOOKUP(VLOOKUP(S17,Data!$A2:$B8,2,FALSE)+VLOOKUP(S17,Data!$C2:$D8,2,FALSE),Data!$B2:$C8,2,FALSE)</f>
        <v>W</v>
      </c>
      <c r="U17" s="11" t="str">
        <f>VLOOKUP(VLOOKUP(T17,Data!$A2:$B8,2,FALSE)+VLOOKUP(T17,Data!$C2:$D8,2,FALSE),Data!$B2:$C8,2,FALSE)</f>
        <v>T</v>
      </c>
      <c r="V17" s="11" t="str">
        <f>VLOOKUP(VLOOKUP(U17,Data!$A2:$B8,2,FALSE)+VLOOKUP(U17,Data!$C2:$D8,2,FALSE),Data!$B2:$C8,2,FALSE)</f>
        <v>F</v>
      </c>
      <c r="W17" s="11" t="str">
        <f>VLOOKUP(VLOOKUP(V17,Data!$A2:$B8,2,FALSE)+VLOOKUP(V17,Data!$C2:$D8,2,FALSE),Data!$B2:$C8,2,FALSE)</f>
        <v>Sa</v>
      </c>
      <c r="X17" s="11" t="str">
        <f>VLOOKUP(VLOOKUP(W17,Data!$A2:$B8,2,FALSE)+VLOOKUP(W17,Data!$C2:$D8,2,FALSE),Data!$B2:$C8,2,FALSE)</f>
        <v>S</v>
      </c>
      <c r="Y17" s="11" t="str">
        <f>VLOOKUP(VLOOKUP(X17,Data!$A2:$B8,2,FALSE)+VLOOKUP(X17,Data!$C2:$D8,2,FALSE),Data!$B2:$C8,2,FALSE)</f>
        <v>M</v>
      </c>
      <c r="Z17" s="11" t="str">
        <f>VLOOKUP(VLOOKUP(Y17,Data!$A2:$B8,2,FALSE)+VLOOKUP(Y17,Data!$C2:$D8,2,FALSE),Data!$B2:$C8,2,FALSE)</f>
        <v>Tu</v>
      </c>
      <c r="AA17" s="11" t="str">
        <f>VLOOKUP(VLOOKUP(Z17,Data!$A2:$B8,2,FALSE)+VLOOKUP(Z17,Data!$C2:$D8,2,FALSE),Data!$B2:$C8,2,FALSE)</f>
        <v>W</v>
      </c>
      <c r="AB17" s="11" t="str">
        <f>VLOOKUP(VLOOKUP(AA17,Data!$A2:$B8,2,FALSE)+VLOOKUP(AA17,Data!$C2:$D8,2,FALSE),Data!$B2:$C8,2,FALSE)</f>
        <v>T</v>
      </c>
      <c r="AC17" s="11" t="str">
        <f>VLOOKUP(VLOOKUP(AB17,Data!$A2:$B8,2,FALSE)+VLOOKUP(AB17,Data!$C2:$D8,2,FALSE),Data!$B2:$C8,2,FALSE)</f>
        <v>F</v>
      </c>
      <c r="AD17" s="11" t="str">
        <f>VLOOKUP(VLOOKUP(AC17,Data!$A2:$B8,2,FALSE)+VLOOKUP(AC17,Data!$C2:$D8,2,FALSE),Data!$B2:$C8,2,FALSE)</f>
        <v>Sa</v>
      </c>
      <c r="AE17" s="11" t="str">
        <f>VLOOKUP(VLOOKUP(AD17,Data!$A2:$B8,2,FALSE)+VLOOKUP(AD17,Data!$C2:$D8,2,FALSE),Data!$B2:$C8,2,FALSE)</f>
        <v>S</v>
      </c>
      <c r="AF17" s="56"/>
      <c r="AG17" s="190">
        <f>IF($G$4="Temporary Appointment",1.5,2.5)</f>
        <v>2.5</v>
      </c>
      <c r="AH17" s="184">
        <f>SUM(COUNTIF(B18:AF18,"A"),COUNTIF(B18:AF18,"HL"),COUNTIF(B18:AF18,"FV"))+(0.5*SUM(COUNTIF(B18:AF18,"½A"),COUNTIF(B18:AF18,"½AS"),COUNTIF(B18:AF18,"S½A"),COUNTIF(B18:AF18,"½CA")))</f>
        <v>0</v>
      </c>
      <c r="AI17" s="182">
        <f>AI15+AG17-AH17</f>
        <v>15</v>
      </c>
      <c r="AJ17" s="180">
        <f>SUM(COUNTIF(B18:AF18,"SC"),COUNTIF(B18:AF18,"ME"))</f>
        <v>0</v>
      </c>
      <c r="AK17" s="184">
        <f>SUM(COUNTIF(B18:AF18,"S"),COUNTIF(B18:AF18,"S½P"),COUNTIF(B18:AF18,"FEL"),COUNTIF(B18:AF18,"S½A"))+(0.5*SUM(COUNTIF(B18:AF18,"½AS"),COUNTIF(B18:AF18,"½SW")))</f>
        <v>0</v>
      </c>
      <c r="AL17" s="186">
        <f>SUM(AJ17:AK18)</f>
        <v>0</v>
      </c>
      <c r="AM17" s="210"/>
      <c r="AN17" s="186"/>
    </row>
    <row r="18" spans="1:40" ht="15.75" customHeight="1" x14ac:dyDescent="0.2">
      <c r="A18" s="47"/>
      <c r="B18" s="77" t="s">
        <v>89</v>
      </c>
      <c r="C18" s="77" t="s">
        <v>89</v>
      </c>
      <c r="D18" s="77" t="s">
        <v>89</v>
      </c>
      <c r="E18" s="77" t="s">
        <v>89</v>
      </c>
      <c r="F18" s="77" t="s">
        <v>89</v>
      </c>
      <c r="G18" s="77" t="s">
        <v>89</v>
      </c>
      <c r="H18" s="77" t="s">
        <v>89</v>
      </c>
      <c r="I18" s="77" t="s">
        <v>89</v>
      </c>
      <c r="J18" s="77" t="s">
        <v>89</v>
      </c>
      <c r="K18" s="77" t="s">
        <v>89</v>
      </c>
      <c r="L18" s="77" t="s">
        <v>89</v>
      </c>
      <c r="M18" s="77" t="s">
        <v>89</v>
      </c>
      <c r="N18" s="77" t="s">
        <v>89</v>
      </c>
      <c r="O18" s="77" t="s">
        <v>89</v>
      </c>
      <c r="P18" s="77" t="s">
        <v>89</v>
      </c>
      <c r="Q18" s="77" t="s">
        <v>89</v>
      </c>
      <c r="R18" s="77" t="s">
        <v>89</v>
      </c>
      <c r="S18" s="77" t="s">
        <v>89</v>
      </c>
      <c r="T18" s="77" t="s">
        <v>89</v>
      </c>
      <c r="U18" s="77" t="s">
        <v>89</v>
      </c>
      <c r="V18" s="77" t="s">
        <v>89</v>
      </c>
      <c r="W18" s="77" t="s">
        <v>89</v>
      </c>
      <c r="X18" s="77" t="s">
        <v>89</v>
      </c>
      <c r="Y18" s="77" t="s">
        <v>89</v>
      </c>
      <c r="Z18" s="77" t="s">
        <v>89</v>
      </c>
      <c r="AA18" s="77" t="s">
        <v>89</v>
      </c>
      <c r="AB18" s="77" t="s">
        <v>89</v>
      </c>
      <c r="AC18" s="77" t="s">
        <v>89</v>
      </c>
      <c r="AD18" s="77" t="s">
        <v>89</v>
      </c>
      <c r="AE18" s="77" t="s">
        <v>89</v>
      </c>
      <c r="AF18" s="56"/>
      <c r="AG18" s="190"/>
      <c r="AH18" s="185"/>
      <c r="AI18" s="183"/>
      <c r="AJ18" s="181"/>
      <c r="AK18" s="185"/>
      <c r="AL18" s="187"/>
      <c r="AM18" s="211"/>
      <c r="AN18" s="187"/>
    </row>
    <row r="19" spans="1:40" x14ac:dyDescent="0.2">
      <c r="A19" s="47" t="s">
        <v>3</v>
      </c>
      <c r="B19" s="11" t="str">
        <f>VLOOKUP(VLOOKUP(AE17,Data!$A2:$B8,2,FALSE)+VLOOKUP(AE17,Data!$C2:$D8,2,FALSE),Data!$B2:$C8,2,FALSE)</f>
        <v>M</v>
      </c>
      <c r="C19" s="11" t="str">
        <f>VLOOKUP(VLOOKUP(B19,Data!$A2:$B8,2,FALSE)+VLOOKUP(B19,Data!$C2:$D8,2,FALSE),Data!$B2:$C8,2,FALSE)</f>
        <v>Tu</v>
      </c>
      <c r="D19" s="11" t="str">
        <f>VLOOKUP(VLOOKUP(C19,Data!$A2:$B8,2,FALSE)+VLOOKUP(C19,Data!$C2:$D8,2,FALSE),Data!$B2:$C8,2,FALSE)</f>
        <v>W</v>
      </c>
      <c r="E19" s="11" t="str">
        <f>VLOOKUP(VLOOKUP(D19,Data!$A2:$B8,2,FALSE)+VLOOKUP(D19,Data!$C2:$D8,2,FALSE),Data!$B2:$C8,2,FALSE)</f>
        <v>T</v>
      </c>
      <c r="F19" s="11" t="str">
        <f>VLOOKUP(VLOOKUP(E19,Data!$A2:$B8,2,FALSE)+VLOOKUP(E19,Data!$C2:$D8,2,FALSE),Data!$B2:$C8,2,FALSE)</f>
        <v>F</v>
      </c>
      <c r="G19" s="11" t="str">
        <f>VLOOKUP(VLOOKUP(F19,Data!$A2:$B8,2,FALSE)+VLOOKUP(F19,Data!$C2:$D8,2,FALSE),Data!$B2:$C8,2,FALSE)</f>
        <v>Sa</v>
      </c>
      <c r="H19" s="11" t="str">
        <f>VLOOKUP(VLOOKUP(G19,Data!$A2:$B8,2,FALSE)+VLOOKUP(G19,Data!$C2:$D8,2,FALSE),Data!$B2:$C8,2,FALSE)</f>
        <v>S</v>
      </c>
      <c r="I19" s="11" t="str">
        <f>VLOOKUP(VLOOKUP(H19,Data!$A2:$B8,2,FALSE)+VLOOKUP(H19,Data!$C2:$D8,2,FALSE),Data!$B2:$C8,2,FALSE)</f>
        <v>M</v>
      </c>
      <c r="J19" s="11" t="str">
        <f>VLOOKUP(VLOOKUP(I19,Data!$A2:$B8,2,FALSE)+VLOOKUP(I19,Data!$C2:$D8,2,FALSE),Data!$B2:$C8,2,FALSE)</f>
        <v>Tu</v>
      </c>
      <c r="K19" s="11" t="str">
        <f>VLOOKUP(VLOOKUP(J19,Data!$A2:$B8,2,FALSE)+VLOOKUP(J19,Data!$C2:$D8,2,FALSE),Data!$B2:$C8,2,FALSE)</f>
        <v>W</v>
      </c>
      <c r="L19" s="11" t="str">
        <f>VLOOKUP(VLOOKUP(K19,Data!$A2:$B8,2,FALSE)+VLOOKUP(K19,Data!$C2:$D8,2,FALSE),Data!$B2:$C8,2,FALSE)</f>
        <v>T</v>
      </c>
      <c r="M19" s="11" t="str">
        <f>VLOOKUP(VLOOKUP(L19,Data!$A2:$B8,2,FALSE)+VLOOKUP(L19,Data!$C2:$D8,2,FALSE),Data!$B2:$C8,2,FALSE)</f>
        <v>F</v>
      </c>
      <c r="N19" s="11" t="str">
        <f>VLOOKUP(VLOOKUP(M19,Data!$A2:$B8,2,FALSE)+VLOOKUP(M19,Data!$C2:$D8,2,FALSE),Data!$B2:$C8,2,FALSE)</f>
        <v>Sa</v>
      </c>
      <c r="O19" s="11" t="str">
        <f>VLOOKUP(VLOOKUP(N19,Data!$A2:$B8,2,FALSE)+VLOOKUP(N19,Data!$C2:$D8,2,FALSE),Data!$B2:$C8,2,FALSE)</f>
        <v>S</v>
      </c>
      <c r="P19" s="11" t="str">
        <f>VLOOKUP(VLOOKUP(O19,Data!$A2:$B8,2,FALSE)+VLOOKUP(O19,Data!$C2:$D8,2,FALSE),Data!$B2:$C8,2,FALSE)</f>
        <v>M</v>
      </c>
      <c r="Q19" s="11" t="str">
        <f>VLOOKUP(VLOOKUP(P19,Data!$A2:$B8,2,FALSE)+VLOOKUP(P19,Data!$C2:$D8,2,FALSE),Data!$B2:$C8,2,FALSE)</f>
        <v>Tu</v>
      </c>
      <c r="R19" s="11" t="str">
        <f>VLOOKUP(VLOOKUP(Q19,Data!$A2:$B8,2,FALSE)+VLOOKUP(Q19,Data!$C2:$D8,2,FALSE),Data!$B2:$C8,2,FALSE)</f>
        <v>W</v>
      </c>
      <c r="S19" s="11" t="str">
        <f>VLOOKUP(VLOOKUP(R19,Data!$A2:$B8,2,FALSE)+VLOOKUP(R19,Data!$C2:$D8,2,FALSE),Data!$B2:$C8,2,FALSE)</f>
        <v>T</v>
      </c>
      <c r="T19" s="11" t="str">
        <f>VLOOKUP(VLOOKUP(S19,Data!$A2:$B8,2,FALSE)+VLOOKUP(S19,Data!$C2:$D8,2,FALSE),Data!$B2:$C8,2,FALSE)</f>
        <v>F</v>
      </c>
      <c r="U19" s="11" t="str">
        <f>VLOOKUP(VLOOKUP(T19,Data!$A2:$B8,2,FALSE)+VLOOKUP(T19,Data!$C2:$D8,2,FALSE),Data!$B2:$C8,2,FALSE)</f>
        <v>Sa</v>
      </c>
      <c r="V19" s="11" t="str">
        <f>VLOOKUP(VLOOKUP(U19,Data!$A2:$B8,2,FALSE)+VLOOKUP(U19,Data!$C2:$D8,2,FALSE),Data!$B2:$C8,2,FALSE)</f>
        <v>S</v>
      </c>
      <c r="W19" s="11" t="str">
        <f>VLOOKUP(VLOOKUP(V19,Data!$A2:$B8,2,FALSE)+VLOOKUP(V19,Data!$C2:$D8,2,FALSE),Data!$B2:$C8,2,FALSE)</f>
        <v>M</v>
      </c>
      <c r="X19" s="11" t="str">
        <f>VLOOKUP(VLOOKUP(W19,Data!$A2:$B8,2,FALSE)+VLOOKUP(W19,Data!$C2:$D8,2,FALSE),Data!$B2:$C8,2,FALSE)</f>
        <v>Tu</v>
      </c>
      <c r="Y19" s="11" t="str">
        <f>VLOOKUP(VLOOKUP(X19,Data!$A2:$B8,2,FALSE)+VLOOKUP(X19,Data!$C2:$D8,2,FALSE),Data!$B2:$C8,2,FALSE)</f>
        <v>W</v>
      </c>
      <c r="Z19" s="11" t="str">
        <f>VLOOKUP(VLOOKUP(Y19,Data!$A2:$B8,2,FALSE)+VLOOKUP(Y19,Data!$C2:$D8,2,FALSE),Data!$B2:$C8,2,FALSE)</f>
        <v>T</v>
      </c>
      <c r="AA19" s="11" t="str">
        <f>VLOOKUP(VLOOKUP(Z19,Data!$A2:$B8,2,FALSE)+VLOOKUP(Z19,Data!$C2:$D8,2,FALSE),Data!$B2:$C8,2,FALSE)</f>
        <v>F</v>
      </c>
      <c r="AB19" s="11" t="str">
        <f>VLOOKUP(VLOOKUP(AA19,Data!$A2:$B8,2,FALSE)+VLOOKUP(AA19,Data!$C2:$D8,2,FALSE),Data!$B2:$C8,2,FALSE)</f>
        <v>Sa</v>
      </c>
      <c r="AC19" s="11" t="str">
        <f>VLOOKUP(VLOOKUP(AB19,Data!$A2:$B8,2,FALSE)+VLOOKUP(AB19,Data!$C2:$D8,2,FALSE),Data!$B2:$C8,2,FALSE)</f>
        <v>S</v>
      </c>
      <c r="AD19" s="11" t="str">
        <f>VLOOKUP(VLOOKUP(AC19,Data!$A2:$B8,2,FALSE)+VLOOKUP(AC19,Data!$C2:$D8,2,FALSE),Data!$B2:$C8,2,FALSE)</f>
        <v>M</v>
      </c>
      <c r="AE19" s="11" t="str">
        <f>VLOOKUP(VLOOKUP(AD19,Data!$A2:$B8,2,FALSE)+VLOOKUP(AD19,Data!$C2:$D8,2,FALSE),Data!$B2:$C8,2,FALSE)</f>
        <v>Tu</v>
      </c>
      <c r="AF19" s="13" t="str">
        <f>VLOOKUP(VLOOKUP(AE19,Data!$A2:$B8,2,FALSE)+VLOOKUP(AE19,Data!$C2:$D8,2,FALSE),Data!$B2:$C8,2,FALSE)</f>
        <v>W</v>
      </c>
      <c r="AG19" s="190">
        <f>IF($G$4="Temporary Appointment",1.5,2.5)</f>
        <v>2.5</v>
      </c>
      <c r="AH19" s="184">
        <f>SUM(COUNTIF(B20:AF20,"A"),COUNTIF(B20:AF20,"HL"),COUNTIF(B20:AF20,"FV"))+(0.5*SUM(COUNTIF(B20:AF20,"½A"),COUNTIF(B20:AF20,"½AS"),COUNTIF(B20:AF20,"S½A"),COUNTIF(B20:AF20,"½CA")))</f>
        <v>0</v>
      </c>
      <c r="AI19" s="182">
        <f>AI17+AG19-AH19</f>
        <v>17.5</v>
      </c>
      <c r="AJ19" s="180">
        <f>SUM(COUNTIF(B20:AF20,"SC"),COUNTIF(B20:AF20,"ME"))</f>
        <v>0</v>
      </c>
      <c r="AK19" s="184">
        <f>SUM(COUNTIF(B20:AF20,"S"),COUNTIF(B20:AF20,"S½P"),COUNTIF(B20:AF20,"FEL"),COUNTIF(B20:AF20,"S½A"))+(0.5*SUM(COUNTIF(B20:AF20,"½AS"),COUNTIF(B20:AF20,"½SW")))</f>
        <v>0</v>
      </c>
      <c r="AL19" s="186">
        <f>SUM(AJ19:AK20)</f>
        <v>0</v>
      </c>
      <c r="AM19" s="210"/>
      <c r="AN19" s="186"/>
    </row>
    <row r="20" spans="1:40" ht="15.75" customHeight="1" x14ac:dyDescent="0.2">
      <c r="A20" s="47"/>
      <c r="B20" s="77" t="s">
        <v>89</v>
      </c>
      <c r="C20" s="77" t="s">
        <v>89</v>
      </c>
      <c r="D20" s="77" t="s">
        <v>89</v>
      </c>
      <c r="E20" s="77" t="s">
        <v>89</v>
      </c>
      <c r="F20" s="77" t="s">
        <v>89</v>
      </c>
      <c r="G20" s="77" t="s">
        <v>89</v>
      </c>
      <c r="H20" s="77" t="s">
        <v>89</v>
      </c>
      <c r="I20" s="77" t="s">
        <v>89</v>
      </c>
      <c r="J20" s="77" t="s">
        <v>89</v>
      </c>
      <c r="K20" s="77" t="s">
        <v>89</v>
      </c>
      <c r="L20" s="77" t="s">
        <v>89</v>
      </c>
      <c r="M20" s="77" t="s">
        <v>89</v>
      </c>
      <c r="N20" s="77" t="s">
        <v>89</v>
      </c>
      <c r="O20" s="77" t="s">
        <v>89</v>
      </c>
      <c r="P20" s="77" t="s">
        <v>89</v>
      </c>
      <c r="Q20" s="77" t="s">
        <v>89</v>
      </c>
      <c r="R20" s="77" t="s">
        <v>89</v>
      </c>
      <c r="S20" s="77" t="s">
        <v>89</v>
      </c>
      <c r="T20" s="77" t="s">
        <v>89</v>
      </c>
      <c r="U20" s="77" t="s">
        <v>89</v>
      </c>
      <c r="V20" s="77" t="s">
        <v>89</v>
      </c>
      <c r="W20" s="77" t="s">
        <v>89</v>
      </c>
      <c r="X20" s="77" t="s">
        <v>89</v>
      </c>
      <c r="Y20" s="77" t="s">
        <v>89</v>
      </c>
      <c r="Z20" s="77" t="s">
        <v>89</v>
      </c>
      <c r="AA20" s="77" t="s">
        <v>89</v>
      </c>
      <c r="AB20" s="77" t="s">
        <v>89</v>
      </c>
      <c r="AC20" s="77" t="s">
        <v>89</v>
      </c>
      <c r="AD20" s="77" t="s">
        <v>89</v>
      </c>
      <c r="AE20" s="77" t="s">
        <v>89</v>
      </c>
      <c r="AF20" s="120" t="s">
        <v>89</v>
      </c>
      <c r="AG20" s="190"/>
      <c r="AH20" s="185"/>
      <c r="AI20" s="183"/>
      <c r="AJ20" s="181"/>
      <c r="AK20" s="185"/>
      <c r="AL20" s="187"/>
      <c r="AM20" s="211"/>
      <c r="AN20" s="187"/>
    </row>
    <row r="21" spans="1:40" x14ac:dyDescent="0.2">
      <c r="A21" s="47" t="s">
        <v>12</v>
      </c>
      <c r="B21" s="11" t="str">
        <f>VLOOKUP(VLOOKUP(AF19,Data!$A2:$B8,2,FALSE)+VLOOKUP(AF19,Data!$C2:$D8,2,FALSE),Data!$B2:$C8,2,FALSE)</f>
        <v>T</v>
      </c>
      <c r="C21" s="11" t="str">
        <f>VLOOKUP(VLOOKUP(B21,Data!$A2:$B8,2,FALSE)+VLOOKUP(B21,Data!$C2:$D8,2,FALSE),Data!$B2:$C8,2,FALSE)</f>
        <v>F</v>
      </c>
      <c r="D21" s="11" t="str">
        <f>VLOOKUP(VLOOKUP(C21,Data!$A2:$B8,2,FALSE)+VLOOKUP(C21,Data!$C2:$D8,2,FALSE),Data!$B2:$C8,2,FALSE)</f>
        <v>Sa</v>
      </c>
      <c r="E21" s="11" t="str">
        <f>VLOOKUP(VLOOKUP(D21,Data!$A2:$B8,2,FALSE)+VLOOKUP(D21,Data!$C2:$D8,2,FALSE),Data!$B2:$C8,2,FALSE)</f>
        <v>S</v>
      </c>
      <c r="F21" s="11" t="str">
        <f>VLOOKUP(VLOOKUP(E21,Data!$A2:$B8,2,FALSE)+VLOOKUP(E21,Data!$C2:$D8,2,FALSE),Data!$B2:$C8,2,FALSE)</f>
        <v>M</v>
      </c>
      <c r="G21" s="11" t="str">
        <f>VLOOKUP(VLOOKUP(F21,Data!$A2:$B8,2,FALSE)+VLOOKUP(F21,Data!$C2:$D8,2,FALSE),Data!$B2:$C8,2,FALSE)</f>
        <v>Tu</v>
      </c>
      <c r="H21" s="11" t="str">
        <f>VLOOKUP(VLOOKUP(G21,Data!$A2:$B8,2,FALSE)+VLOOKUP(G21,Data!$C2:$D8,2,FALSE),Data!$B2:$C8,2,FALSE)</f>
        <v>W</v>
      </c>
      <c r="I21" s="11" t="str">
        <f>VLOOKUP(VLOOKUP(H21,Data!$A2:$B8,2,FALSE)+VLOOKUP(H21,Data!$C2:$D8,2,FALSE),Data!$B2:$C8,2,FALSE)</f>
        <v>T</v>
      </c>
      <c r="J21" s="11" t="str">
        <f>VLOOKUP(VLOOKUP(I21,Data!$A2:$B8,2,FALSE)+VLOOKUP(I21,Data!$C2:$D8,2,FALSE),Data!$B2:$C8,2,FALSE)</f>
        <v>F</v>
      </c>
      <c r="K21" s="11" t="str">
        <f>VLOOKUP(VLOOKUP(J21,Data!$A2:$B8,2,FALSE)+VLOOKUP(J21,Data!$C2:$D8,2,FALSE),Data!$B2:$C8,2,FALSE)</f>
        <v>Sa</v>
      </c>
      <c r="L21" s="11" t="str">
        <f>VLOOKUP(VLOOKUP(K21,Data!$A2:$B8,2,FALSE)+VLOOKUP(K21,Data!$C2:$D8,2,FALSE),Data!$B2:$C8,2,FALSE)</f>
        <v>S</v>
      </c>
      <c r="M21" s="11" t="str">
        <f>VLOOKUP(VLOOKUP(L21,Data!$A2:$B8,2,FALSE)+VLOOKUP(L21,Data!$C2:$D8,2,FALSE),Data!$B2:$C8,2,FALSE)</f>
        <v>M</v>
      </c>
      <c r="N21" s="11" t="str">
        <f>VLOOKUP(VLOOKUP(M21,Data!$A2:$B8,2,FALSE)+VLOOKUP(M21,Data!$C2:$D8,2,FALSE),Data!$B2:$C8,2,FALSE)</f>
        <v>Tu</v>
      </c>
      <c r="O21" s="11" t="str">
        <f>VLOOKUP(VLOOKUP(N21,Data!$A2:$B8,2,FALSE)+VLOOKUP(N21,Data!$C2:$D8,2,FALSE),Data!$B2:$C8,2,FALSE)</f>
        <v>W</v>
      </c>
      <c r="P21" s="11" t="str">
        <f>VLOOKUP(VLOOKUP(O21,Data!$A2:$B8,2,FALSE)+VLOOKUP(O21,Data!$C2:$D8,2,FALSE),Data!$B2:$C8,2,FALSE)</f>
        <v>T</v>
      </c>
      <c r="Q21" s="11" t="str">
        <f>VLOOKUP(VLOOKUP(P21,Data!$A2:$B8,2,FALSE)+VLOOKUP(P21,Data!$C2:$D8,2,FALSE),Data!$B2:$C8,2,FALSE)</f>
        <v>F</v>
      </c>
      <c r="R21" s="11" t="str">
        <f>VLOOKUP(VLOOKUP(Q21,Data!$A2:$B8,2,FALSE)+VLOOKUP(Q21,Data!$C2:$D8,2,FALSE),Data!$B2:$C8,2,FALSE)</f>
        <v>Sa</v>
      </c>
      <c r="S21" s="11" t="str">
        <f>VLOOKUP(VLOOKUP(R21,Data!$A2:$B8,2,FALSE)+VLOOKUP(R21,Data!$C2:$D8,2,FALSE),Data!$B2:$C8,2,FALSE)</f>
        <v>S</v>
      </c>
      <c r="T21" s="11" t="str">
        <f>VLOOKUP(VLOOKUP(S21,Data!$A2:$B8,2,FALSE)+VLOOKUP(S21,Data!$C2:$D8,2,FALSE),Data!$B2:$C8,2,FALSE)</f>
        <v>M</v>
      </c>
      <c r="U21" s="11" t="str">
        <f>VLOOKUP(VLOOKUP(T21,Data!$A2:$B8,2,FALSE)+VLOOKUP(T21,Data!$C2:$D8,2,FALSE),Data!$B2:$C8,2,FALSE)</f>
        <v>Tu</v>
      </c>
      <c r="V21" s="11" t="str">
        <f>VLOOKUP(VLOOKUP(U21,Data!$A2:$B8,2,FALSE)+VLOOKUP(U21,Data!$C2:$D8,2,FALSE),Data!$B2:$C8,2,FALSE)</f>
        <v>W</v>
      </c>
      <c r="W21" s="11" t="str">
        <f>VLOOKUP(VLOOKUP(V21,Data!$A2:$B8,2,FALSE)+VLOOKUP(V21,Data!$C2:$D8,2,FALSE),Data!$B2:$C8,2,FALSE)</f>
        <v>T</v>
      </c>
      <c r="X21" s="11" t="str">
        <f>VLOOKUP(VLOOKUP(W21,Data!$A2:$B8,2,FALSE)+VLOOKUP(W21,Data!$C2:$D8,2,FALSE),Data!$B2:$C8,2,FALSE)</f>
        <v>F</v>
      </c>
      <c r="Y21" s="11" t="str">
        <f>VLOOKUP(VLOOKUP(X21,Data!$A2:$B8,2,FALSE)+VLOOKUP(X21,Data!$C2:$D8,2,FALSE),Data!$B2:$C8,2,FALSE)</f>
        <v>Sa</v>
      </c>
      <c r="Z21" s="11" t="str">
        <f>VLOOKUP(VLOOKUP(Y21,Data!$A2:$B8,2,FALSE)+VLOOKUP(Y21,Data!$C2:$D8,2,FALSE),Data!$B2:$C8,2,FALSE)</f>
        <v>S</v>
      </c>
      <c r="AA21" s="11" t="str">
        <f>VLOOKUP(VLOOKUP(Z21,Data!$A2:$B8,2,FALSE)+VLOOKUP(Z21,Data!$C2:$D8,2,FALSE),Data!$B2:$C8,2,FALSE)</f>
        <v>M</v>
      </c>
      <c r="AB21" s="11" t="str">
        <f>VLOOKUP(VLOOKUP(AA21,Data!$A2:$B8,2,FALSE)+VLOOKUP(AA21,Data!$C2:$D8,2,FALSE),Data!$B2:$C8,2,FALSE)</f>
        <v>Tu</v>
      </c>
      <c r="AC21" s="11" t="str">
        <f>VLOOKUP(VLOOKUP(AB21,Data!$A2:$B8,2,FALSE)+VLOOKUP(AB21,Data!$C2:$D8,2,FALSE),Data!$B2:$C8,2,FALSE)</f>
        <v>W</v>
      </c>
      <c r="AD21" s="11" t="str">
        <f>VLOOKUP(VLOOKUP(AC21,Data!$A2:$B8,2,FALSE)+VLOOKUP(AC21,Data!$C2:$D8,2,FALSE),Data!$B2:$C8,2,FALSE)</f>
        <v>T</v>
      </c>
      <c r="AE21" s="11" t="str">
        <f>VLOOKUP(VLOOKUP(AD21,Data!$A2:$B8,2,FALSE)+VLOOKUP(AD21,Data!$C2:$D8,2,FALSE),Data!$B2:$C8,2,FALSE)</f>
        <v>F</v>
      </c>
      <c r="AF21" s="13" t="str">
        <f>VLOOKUP(VLOOKUP(AE21,Data!$A2:$B8,2,FALSE)+VLOOKUP(AE21,Data!$C2:$D8,2,FALSE),Data!$B2:$C8,2,FALSE)</f>
        <v>Sa</v>
      </c>
      <c r="AG21" s="190">
        <f>IF($G$4="Temporary Appointment",1.5,2.5)</f>
        <v>2.5</v>
      </c>
      <c r="AH21" s="184">
        <f>SUM(COUNTIF(B22:AF22,"A"),COUNTIF(B22:AF22,"HL"),COUNTIF(B22:AF22,"FV"))+(0.5*SUM(COUNTIF(B22:AF22,"½A"),COUNTIF(B22:AF22,"½AS"),COUNTIF(B22:AF22,"S½A"),COUNTIF(B22:AF22,"½CA")))</f>
        <v>0</v>
      </c>
      <c r="AI21" s="182">
        <f>AI19+AG21-AH21</f>
        <v>20</v>
      </c>
      <c r="AJ21" s="180">
        <f>SUM(COUNTIF(B22:AF22,"SC"),COUNTIF(B22:AF22,"ME"))</f>
        <v>0</v>
      </c>
      <c r="AK21" s="184">
        <f>SUM(COUNTIF(B22:AF22,"S"),COUNTIF(B22:AF22,"S½P"),COUNTIF(B22:AF22,"FEL"),COUNTIF(B22:AF22,"S½A"))+(0.5*SUM(COUNTIF(B22:AF22,"½AS"),COUNTIF(B22:AF22,"½SW")))</f>
        <v>0</v>
      </c>
      <c r="AL21" s="186">
        <f>SUM(AJ21:AK22)</f>
        <v>0</v>
      </c>
      <c r="AM21" s="210"/>
      <c r="AN21" s="186"/>
    </row>
    <row r="22" spans="1:40" ht="15.75" customHeight="1" x14ac:dyDescent="0.2">
      <c r="A22" s="47"/>
      <c r="B22" s="77" t="s">
        <v>89</v>
      </c>
      <c r="C22" s="77" t="s">
        <v>89</v>
      </c>
      <c r="D22" s="77" t="s">
        <v>89</v>
      </c>
      <c r="E22" s="77" t="s">
        <v>89</v>
      </c>
      <c r="F22" s="77" t="s">
        <v>89</v>
      </c>
      <c r="G22" s="77" t="s">
        <v>89</v>
      </c>
      <c r="H22" s="77" t="s">
        <v>89</v>
      </c>
      <c r="I22" s="77" t="s">
        <v>89</v>
      </c>
      <c r="J22" s="77" t="s">
        <v>89</v>
      </c>
      <c r="K22" s="77" t="s">
        <v>89</v>
      </c>
      <c r="L22" s="77" t="s">
        <v>89</v>
      </c>
      <c r="M22" s="77" t="s">
        <v>89</v>
      </c>
      <c r="N22" s="77" t="s">
        <v>89</v>
      </c>
      <c r="O22" s="77" t="s">
        <v>89</v>
      </c>
      <c r="P22" s="77" t="s">
        <v>89</v>
      </c>
      <c r="Q22" s="77" t="s">
        <v>89</v>
      </c>
      <c r="R22" s="77" t="s">
        <v>89</v>
      </c>
      <c r="S22" s="77" t="s">
        <v>89</v>
      </c>
      <c r="T22" s="77" t="s">
        <v>89</v>
      </c>
      <c r="U22" s="77" t="s">
        <v>89</v>
      </c>
      <c r="V22" s="77" t="s">
        <v>89</v>
      </c>
      <c r="W22" s="77" t="s">
        <v>89</v>
      </c>
      <c r="X22" s="77" t="s">
        <v>89</v>
      </c>
      <c r="Y22" s="77" t="s">
        <v>89</v>
      </c>
      <c r="Z22" s="77" t="s">
        <v>89</v>
      </c>
      <c r="AA22" s="77" t="s">
        <v>89</v>
      </c>
      <c r="AB22" s="77" t="s">
        <v>89</v>
      </c>
      <c r="AC22" s="77" t="s">
        <v>89</v>
      </c>
      <c r="AD22" s="77" t="s">
        <v>89</v>
      </c>
      <c r="AE22" s="77" t="s">
        <v>89</v>
      </c>
      <c r="AF22" s="120" t="s">
        <v>89</v>
      </c>
      <c r="AG22" s="190"/>
      <c r="AH22" s="185"/>
      <c r="AI22" s="183"/>
      <c r="AJ22" s="181"/>
      <c r="AK22" s="185"/>
      <c r="AL22" s="187"/>
      <c r="AM22" s="211"/>
      <c r="AN22" s="187"/>
    </row>
    <row r="23" spans="1:40" x14ac:dyDescent="0.2">
      <c r="A23" s="47" t="s">
        <v>13</v>
      </c>
      <c r="B23" s="11" t="str">
        <f>VLOOKUP(VLOOKUP(AF21,Data!$A2:$B8,2,FALSE)+VLOOKUP(AF21,Data!$C2:$D8,2,FALSE),Data!$B2:$C8,2,FALSE)</f>
        <v>S</v>
      </c>
      <c r="C23" s="11" t="str">
        <f>VLOOKUP(VLOOKUP(B23,Data!$A2:$B8,2,FALSE)+VLOOKUP(B23,Data!$C2:$D8,2,FALSE),Data!$B2:$C8,2,FALSE)</f>
        <v>M</v>
      </c>
      <c r="D23" s="11" t="str">
        <f>VLOOKUP(VLOOKUP(C23,Data!$A2:$B8,2,FALSE)+VLOOKUP(C23,Data!$C2:$D8,2,FALSE),Data!$B2:$C8,2,FALSE)</f>
        <v>Tu</v>
      </c>
      <c r="E23" s="11" t="str">
        <f>VLOOKUP(VLOOKUP(D23,Data!$A2:$B8,2,FALSE)+VLOOKUP(D23,Data!$C2:$D8,2,FALSE),Data!$B2:$C8,2,FALSE)</f>
        <v>W</v>
      </c>
      <c r="F23" s="11" t="str">
        <f>VLOOKUP(VLOOKUP(E23,Data!$A2:$B8,2,FALSE)+VLOOKUP(E23,Data!$C2:$D8,2,FALSE),Data!$B2:$C8,2,FALSE)</f>
        <v>T</v>
      </c>
      <c r="G23" s="11" t="str">
        <f>VLOOKUP(VLOOKUP(F23,Data!$A2:$B8,2,FALSE)+VLOOKUP(F23,Data!$C2:$D8,2,FALSE),Data!$B2:$C8,2,FALSE)</f>
        <v>F</v>
      </c>
      <c r="H23" s="11" t="str">
        <f>VLOOKUP(VLOOKUP(G23,Data!$A2:$B8,2,FALSE)+VLOOKUP(G23,Data!$C2:$D8,2,FALSE),Data!$B2:$C8,2,FALSE)</f>
        <v>Sa</v>
      </c>
      <c r="I23" s="11" t="str">
        <f>VLOOKUP(VLOOKUP(H23,Data!$A2:$B8,2,FALSE)+VLOOKUP(H23,Data!$C2:$D8,2,FALSE),Data!$B2:$C8,2,FALSE)</f>
        <v>S</v>
      </c>
      <c r="J23" s="11" t="str">
        <f>VLOOKUP(VLOOKUP(I23,Data!$A2:$B8,2,FALSE)+VLOOKUP(I23,Data!$C2:$D8,2,FALSE),Data!$B2:$C8,2,FALSE)</f>
        <v>M</v>
      </c>
      <c r="K23" s="11" t="str">
        <f>VLOOKUP(VLOOKUP(J23,Data!$A2:$B8,2,FALSE)+VLOOKUP(J23,Data!$C2:$D8,2,FALSE),Data!$B2:$C8,2,FALSE)</f>
        <v>Tu</v>
      </c>
      <c r="L23" s="11" t="str">
        <f>VLOOKUP(VLOOKUP(K23,Data!$A2:$B8,2,FALSE)+VLOOKUP(K23,Data!$C2:$D8,2,FALSE),Data!$B2:$C8,2,FALSE)</f>
        <v>W</v>
      </c>
      <c r="M23" s="11" t="str">
        <f>VLOOKUP(VLOOKUP(L23,Data!$A2:$B8,2,FALSE)+VLOOKUP(L23,Data!$C2:$D8,2,FALSE),Data!$B2:$C8,2,FALSE)</f>
        <v>T</v>
      </c>
      <c r="N23" s="11" t="str">
        <f>VLOOKUP(VLOOKUP(M23,Data!$A2:$B8,2,FALSE)+VLOOKUP(M23,Data!$C2:$D8,2,FALSE),Data!$B2:$C8,2,FALSE)</f>
        <v>F</v>
      </c>
      <c r="O23" s="11" t="str">
        <f>VLOOKUP(VLOOKUP(N23,Data!$A2:$B8,2,FALSE)+VLOOKUP(N23,Data!$C2:$D8,2,FALSE),Data!$B2:$C8,2,FALSE)</f>
        <v>Sa</v>
      </c>
      <c r="P23" s="11" t="str">
        <f>VLOOKUP(VLOOKUP(O23,Data!$A2:$B8,2,FALSE)+VLOOKUP(O23,Data!$C2:$D8,2,FALSE),Data!$B2:$C8,2,FALSE)</f>
        <v>S</v>
      </c>
      <c r="Q23" s="11" t="str">
        <f>VLOOKUP(VLOOKUP(P23,Data!$A2:$B8,2,FALSE)+VLOOKUP(P23,Data!$C2:$D8,2,FALSE),Data!$B2:$C8,2,FALSE)</f>
        <v>M</v>
      </c>
      <c r="R23" s="11" t="str">
        <f>VLOOKUP(VLOOKUP(Q23,Data!$A2:$B8,2,FALSE)+VLOOKUP(Q23,Data!$C2:$D8,2,FALSE),Data!$B2:$C8,2,FALSE)</f>
        <v>Tu</v>
      </c>
      <c r="S23" s="11" t="str">
        <f>VLOOKUP(VLOOKUP(R23,Data!$A2:$B8,2,FALSE)+VLOOKUP(R23,Data!$C2:$D8,2,FALSE),Data!$B2:$C8,2,FALSE)</f>
        <v>W</v>
      </c>
      <c r="T23" s="11" t="str">
        <f>VLOOKUP(VLOOKUP(S23,Data!$A2:$B8,2,FALSE)+VLOOKUP(S23,Data!$C2:$D8,2,FALSE),Data!$B2:$C8,2,FALSE)</f>
        <v>T</v>
      </c>
      <c r="U23" s="11" t="str">
        <f>VLOOKUP(VLOOKUP(T23,Data!$A2:$B8,2,FALSE)+VLOOKUP(T23,Data!$C2:$D8,2,FALSE),Data!$B2:$C8,2,FALSE)</f>
        <v>F</v>
      </c>
      <c r="V23" s="11" t="str">
        <f>VLOOKUP(VLOOKUP(U23,Data!$A2:$B8,2,FALSE)+VLOOKUP(U23,Data!$C2:$D8,2,FALSE),Data!$B2:$C8,2,FALSE)</f>
        <v>Sa</v>
      </c>
      <c r="W23" s="11" t="str">
        <f>VLOOKUP(VLOOKUP(V23,Data!$A2:$B8,2,FALSE)+VLOOKUP(V23,Data!$C2:$D8,2,FALSE),Data!$B2:$C8,2,FALSE)</f>
        <v>S</v>
      </c>
      <c r="X23" s="11" t="str">
        <f>VLOOKUP(VLOOKUP(W23,Data!$A2:$B8,2,FALSE)+VLOOKUP(W23,Data!$C2:$D8,2,FALSE),Data!$B2:$C8,2,FALSE)</f>
        <v>M</v>
      </c>
      <c r="Y23" s="11" t="str">
        <f>VLOOKUP(VLOOKUP(X23,Data!$A2:$B8,2,FALSE)+VLOOKUP(X23,Data!$C2:$D8,2,FALSE),Data!$B2:$C8,2,FALSE)</f>
        <v>Tu</v>
      </c>
      <c r="Z23" s="11" t="str">
        <f>VLOOKUP(VLOOKUP(Y23,Data!$A2:$B8,2,FALSE)+VLOOKUP(Y23,Data!$C2:$D8,2,FALSE),Data!$B2:$C8,2,FALSE)</f>
        <v>W</v>
      </c>
      <c r="AA23" s="11" t="str">
        <f>VLOOKUP(VLOOKUP(Z23,Data!$A2:$B8,2,FALSE)+VLOOKUP(Z23,Data!$C2:$D8,2,FALSE),Data!$B2:$C8,2,FALSE)</f>
        <v>T</v>
      </c>
      <c r="AB23" s="11" t="str">
        <f>VLOOKUP(VLOOKUP(AA23,Data!$A2:$B8,2,FALSE)+VLOOKUP(AA23,Data!$C2:$D8,2,FALSE),Data!$B2:$C8,2,FALSE)</f>
        <v>F</v>
      </c>
      <c r="AC23" s="11" t="str">
        <f>VLOOKUP(VLOOKUP(AB23,Data!$A2:$B8,2,FALSE)+VLOOKUP(AB23,Data!$C2:$D8,2,FALSE),Data!$B2:$C8,2,FALSE)</f>
        <v>Sa</v>
      </c>
      <c r="AD23" s="11" t="str">
        <f>VLOOKUP(VLOOKUP(AC23,Data!$A2:$B8,2,FALSE)+VLOOKUP(AC23,Data!$C2:$D8,2,FALSE),Data!$B2:$C8,2,FALSE)</f>
        <v>S</v>
      </c>
      <c r="AE23" s="11" t="str">
        <f>VLOOKUP(VLOOKUP(AD23,Data!$A2:$B8,2,FALSE)+VLOOKUP(AD23,Data!$C2:$D8,2,FALSE),Data!$B2:$C8,2,FALSE)</f>
        <v>M</v>
      </c>
      <c r="AF23" s="56"/>
      <c r="AG23" s="190">
        <f>IF($G$4="Temporary Appointment",1.5,2.5)</f>
        <v>2.5</v>
      </c>
      <c r="AH23" s="184">
        <f>SUM(COUNTIF(B24:AF24,"A"),COUNTIF(B24:AF24,"HL"),COUNTIF(B24:AF24,"FV"))+(0.5*SUM(COUNTIF(B24:AF24,"½A"),COUNTIF(B24:AF24,"½AS"),COUNTIF(B24:AF24,"S½A"),COUNTIF(B24:AF24,"½CA")))</f>
        <v>0</v>
      </c>
      <c r="AI23" s="182">
        <f>AI21+AG23-AH23</f>
        <v>22.5</v>
      </c>
      <c r="AJ23" s="180">
        <f>SUM(COUNTIF(B24:AF24,"SC"),COUNTIF(B24:AF24,"ME"))</f>
        <v>0</v>
      </c>
      <c r="AK23" s="184">
        <f>SUM(COUNTIF(B24:AF24,"S"),COUNTIF(B24:AF24,"S½P"),COUNTIF(B24:AF24,"FEL"),COUNTIF(B24:AF24,"S½A"))+(0.5*SUM(COUNTIF(B24:AF24,"½AS"),COUNTIF(B24:AF24,"½SW")))</f>
        <v>0</v>
      </c>
      <c r="AL23" s="186">
        <f>SUM(AJ23:AK24)</f>
        <v>0</v>
      </c>
      <c r="AM23" s="210"/>
      <c r="AN23" s="186"/>
    </row>
    <row r="24" spans="1:40" ht="15.75" customHeight="1" x14ac:dyDescent="0.2">
      <c r="A24" s="47"/>
      <c r="B24" s="77" t="s">
        <v>89</v>
      </c>
      <c r="C24" s="77" t="s">
        <v>89</v>
      </c>
      <c r="D24" s="77" t="s">
        <v>89</v>
      </c>
      <c r="E24" s="77" t="s">
        <v>89</v>
      </c>
      <c r="F24" s="77" t="s">
        <v>89</v>
      </c>
      <c r="G24" s="77" t="s">
        <v>89</v>
      </c>
      <c r="H24" s="77" t="s">
        <v>89</v>
      </c>
      <c r="I24" s="77" t="s">
        <v>89</v>
      </c>
      <c r="J24" s="77" t="s">
        <v>89</v>
      </c>
      <c r="K24" s="77" t="s">
        <v>89</v>
      </c>
      <c r="L24" s="77" t="s">
        <v>89</v>
      </c>
      <c r="M24" s="77" t="s">
        <v>89</v>
      </c>
      <c r="N24" s="77" t="s">
        <v>89</v>
      </c>
      <c r="O24" s="77" t="s">
        <v>89</v>
      </c>
      <c r="P24" s="77" t="s">
        <v>89</v>
      </c>
      <c r="Q24" s="77" t="s">
        <v>89</v>
      </c>
      <c r="R24" s="77" t="s">
        <v>89</v>
      </c>
      <c r="S24" s="77" t="s">
        <v>89</v>
      </c>
      <c r="T24" s="77" t="s">
        <v>89</v>
      </c>
      <c r="U24" s="77" t="s">
        <v>89</v>
      </c>
      <c r="V24" s="77" t="s">
        <v>89</v>
      </c>
      <c r="W24" s="77" t="s">
        <v>89</v>
      </c>
      <c r="X24" s="77" t="s">
        <v>89</v>
      </c>
      <c r="Y24" s="77" t="s">
        <v>89</v>
      </c>
      <c r="Z24" s="77" t="s">
        <v>89</v>
      </c>
      <c r="AA24" s="77" t="s">
        <v>89</v>
      </c>
      <c r="AB24" s="77" t="s">
        <v>89</v>
      </c>
      <c r="AC24" s="77" t="s">
        <v>89</v>
      </c>
      <c r="AD24" s="77" t="s">
        <v>89</v>
      </c>
      <c r="AE24" s="77" t="s">
        <v>89</v>
      </c>
      <c r="AF24" s="56"/>
      <c r="AG24" s="190"/>
      <c r="AH24" s="185"/>
      <c r="AI24" s="183"/>
      <c r="AJ24" s="181"/>
      <c r="AK24" s="185"/>
      <c r="AL24" s="187"/>
      <c r="AM24" s="211"/>
      <c r="AN24" s="187"/>
    </row>
    <row r="25" spans="1:40" x14ac:dyDescent="0.2">
      <c r="A25" s="47" t="s">
        <v>14</v>
      </c>
      <c r="B25" s="11" t="str">
        <f>VLOOKUP(VLOOKUP(AE23,Data!$A2:$B8,2,FALSE)+VLOOKUP(AE23,Data!$C2:$D8,2,FALSE),Data!$B2:$C8,2,FALSE)</f>
        <v>Tu</v>
      </c>
      <c r="C25" s="11" t="str">
        <f>VLOOKUP(VLOOKUP(B25,Data!$A2:$B8,2,FALSE)+VLOOKUP(B25,Data!$C2:$D8,2,FALSE),Data!$B2:$C8,2,FALSE)</f>
        <v>W</v>
      </c>
      <c r="D25" s="11" t="str">
        <f>VLOOKUP(VLOOKUP(C25,Data!$A2:$B8,2,FALSE)+VLOOKUP(C25,Data!$C2:$D8,2,FALSE),Data!$B2:$C8,2,FALSE)</f>
        <v>T</v>
      </c>
      <c r="E25" s="11" t="str">
        <f>VLOOKUP(VLOOKUP(D25,Data!$A2:$B8,2,FALSE)+VLOOKUP(D25,Data!$C2:$D8,2,FALSE),Data!$B2:$C8,2,FALSE)</f>
        <v>F</v>
      </c>
      <c r="F25" s="11" t="str">
        <f>VLOOKUP(VLOOKUP(E25,Data!$A2:$B8,2,FALSE)+VLOOKUP(E25,Data!$C2:$D8,2,FALSE),Data!$B2:$C8,2,FALSE)</f>
        <v>Sa</v>
      </c>
      <c r="G25" s="11" t="str">
        <f>VLOOKUP(VLOOKUP(F25,Data!$A2:$B8,2,FALSE)+VLOOKUP(F25,Data!$C2:$D8,2,FALSE),Data!$B2:$C8,2,FALSE)</f>
        <v>S</v>
      </c>
      <c r="H25" s="11" t="str">
        <f>VLOOKUP(VLOOKUP(G25,Data!$A2:$B8,2,FALSE)+VLOOKUP(G25,Data!$C2:$D8,2,FALSE),Data!$B2:$C8,2,FALSE)</f>
        <v>M</v>
      </c>
      <c r="I25" s="11" t="str">
        <f>VLOOKUP(VLOOKUP(H25,Data!$A2:$B8,2,FALSE)+VLOOKUP(H25,Data!$C2:$D8,2,FALSE),Data!$B2:$C8,2,FALSE)</f>
        <v>Tu</v>
      </c>
      <c r="J25" s="11" t="str">
        <f>VLOOKUP(VLOOKUP(I25,Data!$A2:$B8,2,FALSE)+VLOOKUP(I25,Data!$C2:$D8,2,FALSE),Data!$B2:$C8,2,FALSE)</f>
        <v>W</v>
      </c>
      <c r="K25" s="11" t="str">
        <f>VLOOKUP(VLOOKUP(J25,Data!$A2:$B8,2,FALSE)+VLOOKUP(J25,Data!$C2:$D8,2,FALSE),Data!$B2:$C8,2,FALSE)</f>
        <v>T</v>
      </c>
      <c r="L25" s="11" t="str">
        <f>VLOOKUP(VLOOKUP(K25,Data!$A2:$B8,2,FALSE)+VLOOKUP(K25,Data!$C2:$D8,2,FALSE),Data!$B2:$C8,2,FALSE)</f>
        <v>F</v>
      </c>
      <c r="M25" s="11" t="str">
        <f>VLOOKUP(VLOOKUP(L25,Data!$A2:$B8,2,FALSE)+VLOOKUP(L25,Data!$C2:$D8,2,FALSE),Data!$B2:$C8,2,FALSE)</f>
        <v>Sa</v>
      </c>
      <c r="N25" s="11" t="str">
        <f>VLOOKUP(VLOOKUP(M25,Data!$A2:$B8,2,FALSE)+VLOOKUP(M25,Data!$C2:$D8,2,FALSE),Data!$B2:$C8,2,FALSE)</f>
        <v>S</v>
      </c>
      <c r="O25" s="11" t="str">
        <f>VLOOKUP(VLOOKUP(N25,Data!$A2:$B8,2,FALSE)+VLOOKUP(N25,Data!$C2:$D8,2,FALSE),Data!$B2:$C8,2,FALSE)</f>
        <v>M</v>
      </c>
      <c r="P25" s="11" t="str">
        <f>VLOOKUP(VLOOKUP(O25,Data!$A2:$B8,2,FALSE)+VLOOKUP(O25,Data!$C2:$D8,2,FALSE),Data!$B2:$C8,2,FALSE)</f>
        <v>Tu</v>
      </c>
      <c r="Q25" s="11" t="str">
        <f>VLOOKUP(VLOOKUP(P25,Data!$A2:$B8,2,FALSE)+VLOOKUP(P25,Data!$C2:$D8,2,FALSE),Data!$B2:$C8,2,FALSE)</f>
        <v>W</v>
      </c>
      <c r="R25" s="11" t="str">
        <f>VLOOKUP(VLOOKUP(Q25,Data!$A2:$B8,2,FALSE)+VLOOKUP(Q25,Data!$C2:$D8,2,FALSE),Data!$B2:$C8,2,FALSE)</f>
        <v>T</v>
      </c>
      <c r="S25" s="11" t="str">
        <f>VLOOKUP(VLOOKUP(R25,Data!$A2:$B8,2,FALSE)+VLOOKUP(R25,Data!$C2:$D8,2,FALSE),Data!$B2:$C8,2,FALSE)</f>
        <v>F</v>
      </c>
      <c r="T25" s="11" t="str">
        <f>VLOOKUP(VLOOKUP(S25,Data!$A2:$B8,2,FALSE)+VLOOKUP(S25,Data!$C2:$D8,2,FALSE),Data!$B2:$C8,2,FALSE)</f>
        <v>Sa</v>
      </c>
      <c r="U25" s="11" t="str">
        <f>VLOOKUP(VLOOKUP(T25,Data!$A2:$B8,2,FALSE)+VLOOKUP(T25,Data!$C2:$D8,2,FALSE),Data!$B2:$C8,2,FALSE)</f>
        <v>S</v>
      </c>
      <c r="V25" s="11" t="str">
        <f>VLOOKUP(VLOOKUP(U25,Data!$A2:$B8,2,FALSE)+VLOOKUP(U25,Data!$C2:$D8,2,FALSE),Data!$B2:$C8,2,FALSE)</f>
        <v>M</v>
      </c>
      <c r="W25" s="11" t="str">
        <f>VLOOKUP(VLOOKUP(V25,Data!$A2:$B8,2,FALSE)+VLOOKUP(V25,Data!$C2:$D8,2,FALSE),Data!$B2:$C8,2,FALSE)</f>
        <v>Tu</v>
      </c>
      <c r="X25" s="11" t="str">
        <f>VLOOKUP(VLOOKUP(W25,Data!$A2:$B8,2,FALSE)+VLOOKUP(W25,Data!$C2:$D8,2,FALSE),Data!$B2:$C8,2,FALSE)</f>
        <v>W</v>
      </c>
      <c r="Y25" s="11" t="str">
        <f>VLOOKUP(VLOOKUP(X25,Data!$A2:$B8,2,FALSE)+VLOOKUP(X25,Data!$C2:$D8,2,FALSE),Data!$B2:$C8,2,FALSE)</f>
        <v>T</v>
      </c>
      <c r="Z25" s="11" t="str">
        <f>VLOOKUP(VLOOKUP(Y25,Data!$A2:$B8,2,FALSE)+VLOOKUP(Y25,Data!$C2:$D8,2,FALSE),Data!$B2:$C8,2,FALSE)</f>
        <v>F</v>
      </c>
      <c r="AA25" s="11" t="str">
        <f>VLOOKUP(VLOOKUP(Z25,Data!$A2:$B8,2,FALSE)+VLOOKUP(Z25,Data!$C2:$D8,2,FALSE),Data!$B2:$C8,2,FALSE)</f>
        <v>Sa</v>
      </c>
      <c r="AB25" s="11" t="str">
        <f>VLOOKUP(VLOOKUP(AA25,Data!$A2:$B8,2,FALSE)+VLOOKUP(AA25,Data!$C2:$D8,2,FALSE),Data!$B2:$C8,2,FALSE)</f>
        <v>S</v>
      </c>
      <c r="AC25" s="11" t="str">
        <f>VLOOKUP(VLOOKUP(AB25,Data!$A2:$B8,2,FALSE)+VLOOKUP(AB25,Data!$C2:$D8,2,FALSE),Data!$B2:$C8,2,FALSE)</f>
        <v>M</v>
      </c>
      <c r="AD25" s="11" t="str">
        <f>VLOOKUP(VLOOKUP(AC25,Data!$A2:$B8,2,FALSE)+VLOOKUP(AC25,Data!$C2:$D8,2,FALSE),Data!$B2:$C8,2,FALSE)</f>
        <v>Tu</v>
      </c>
      <c r="AE25" s="11" t="str">
        <f>VLOOKUP(VLOOKUP(AD25,Data!$A2:$B8,2,FALSE)+VLOOKUP(AD25,Data!$C2:$D8,2,FALSE),Data!$B2:$C8,2,FALSE)</f>
        <v>W</v>
      </c>
      <c r="AF25" s="13" t="str">
        <f>VLOOKUP(VLOOKUP(AE25,Data!$A2:$B8,2,FALSE)+VLOOKUP(AE25,Data!$C2:$D8,2,FALSE),Data!$B2:$C8,2,FALSE)</f>
        <v>T</v>
      </c>
      <c r="AG25" s="190">
        <f>IF($G$4="Temporary Appointment",1.5,2.5)</f>
        <v>2.5</v>
      </c>
      <c r="AH25" s="184">
        <f>SUM(COUNTIF(B26:AF26,"A"),COUNTIF(B26:AF26,"HL"),COUNTIF(B26:AF26,"FV"))+(0.5*SUM(COUNTIF(B26:AF26,"½A"),COUNTIF(B26:AF26,"½AS"),COUNTIF(B26:AF26,"S½A"),COUNTIF(B26:AF26,"½CA")))</f>
        <v>0</v>
      </c>
      <c r="AI25" s="182">
        <f>AI23+AG25-AH25</f>
        <v>25</v>
      </c>
      <c r="AJ25" s="180">
        <f>SUM(COUNTIF(B26:AF26,"SC"),COUNTIF(B26:AF26,"ME"))</f>
        <v>0</v>
      </c>
      <c r="AK25" s="184">
        <f>SUM(COUNTIF(B26:AF26,"S"),COUNTIF(B26:AF26,"S½P"),COUNTIF(B26:AF26,"FEL"),COUNTIF(B26:AF26,"S½A"))+(0.5*SUM(COUNTIF(B26:AF26,"½AS"),COUNTIF(B26:AF26,"½SW")))</f>
        <v>0</v>
      </c>
      <c r="AL25" s="186">
        <f>SUM(AJ25:AK26)</f>
        <v>0</v>
      </c>
      <c r="AM25" s="210"/>
      <c r="AN25" s="186"/>
    </row>
    <row r="26" spans="1:40" ht="15.75" customHeight="1" x14ac:dyDescent="0.2">
      <c r="A26" s="47"/>
      <c r="B26" s="77" t="s">
        <v>89</v>
      </c>
      <c r="C26" s="77" t="s">
        <v>89</v>
      </c>
      <c r="D26" s="77" t="s">
        <v>89</v>
      </c>
      <c r="E26" s="77" t="s">
        <v>89</v>
      </c>
      <c r="F26" s="77" t="s">
        <v>89</v>
      </c>
      <c r="G26" s="77" t="s">
        <v>89</v>
      </c>
      <c r="H26" s="77" t="s">
        <v>89</v>
      </c>
      <c r="I26" s="77" t="s">
        <v>89</v>
      </c>
      <c r="J26" s="77" t="s">
        <v>89</v>
      </c>
      <c r="K26" s="77" t="s">
        <v>89</v>
      </c>
      <c r="L26" s="77" t="s">
        <v>89</v>
      </c>
      <c r="M26" s="77" t="s">
        <v>89</v>
      </c>
      <c r="N26" s="77" t="s">
        <v>89</v>
      </c>
      <c r="O26" s="77" t="s">
        <v>89</v>
      </c>
      <c r="P26" s="77" t="s">
        <v>89</v>
      </c>
      <c r="Q26" s="77" t="s">
        <v>89</v>
      </c>
      <c r="R26" s="77" t="s">
        <v>89</v>
      </c>
      <c r="S26" s="77" t="s">
        <v>89</v>
      </c>
      <c r="T26" s="77" t="s">
        <v>89</v>
      </c>
      <c r="U26" s="77" t="s">
        <v>89</v>
      </c>
      <c r="V26" s="77" t="s">
        <v>89</v>
      </c>
      <c r="W26" s="77" t="s">
        <v>89</v>
      </c>
      <c r="X26" s="77" t="s">
        <v>89</v>
      </c>
      <c r="Y26" s="77" t="s">
        <v>89</v>
      </c>
      <c r="Z26" s="77" t="s">
        <v>89</v>
      </c>
      <c r="AA26" s="77" t="s">
        <v>89</v>
      </c>
      <c r="AB26" s="77" t="s">
        <v>89</v>
      </c>
      <c r="AC26" s="77" t="s">
        <v>89</v>
      </c>
      <c r="AD26" s="77" t="s">
        <v>89</v>
      </c>
      <c r="AE26" s="77" t="s">
        <v>89</v>
      </c>
      <c r="AF26" s="120" t="s">
        <v>89</v>
      </c>
      <c r="AG26" s="190"/>
      <c r="AH26" s="185"/>
      <c r="AI26" s="183"/>
      <c r="AJ26" s="181"/>
      <c r="AK26" s="185"/>
      <c r="AL26" s="187"/>
      <c r="AM26" s="211"/>
      <c r="AN26" s="187"/>
    </row>
    <row r="27" spans="1:40" x14ac:dyDescent="0.2">
      <c r="A27" s="47" t="s">
        <v>15</v>
      </c>
      <c r="B27" s="11" t="str">
        <f>VLOOKUP(VLOOKUP(AF25,Data!$A2:$B8,2,FALSE)+VLOOKUP(AF25,Data!$C2:$D8,2,FALSE),Data!$B2:$C8,2,FALSE)</f>
        <v>F</v>
      </c>
      <c r="C27" s="11" t="str">
        <f>VLOOKUP(VLOOKUP(B27,Data!$A2:$B8,2,FALSE)+VLOOKUP(B27,Data!$C2:$D8,2,FALSE),Data!$B2:$C8,2,FALSE)</f>
        <v>Sa</v>
      </c>
      <c r="D27" s="11" t="str">
        <f>VLOOKUP(VLOOKUP(C27,Data!$A2:$B8,2,FALSE)+VLOOKUP(C27,Data!$C2:$D8,2,FALSE),Data!$B2:$C8,2,FALSE)</f>
        <v>S</v>
      </c>
      <c r="E27" s="11" t="str">
        <f>VLOOKUP(VLOOKUP(D27,Data!$A2:$B8,2,FALSE)+VLOOKUP(D27,Data!$C2:$D8,2,FALSE),Data!$B2:$C8,2,FALSE)</f>
        <v>M</v>
      </c>
      <c r="F27" s="11" t="str">
        <f>VLOOKUP(VLOOKUP(E27,Data!$A2:$B8,2,FALSE)+VLOOKUP(E27,Data!$C2:$D8,2,FALSE),Data!$B2:$C8,2,FALSE)</f>
        <v>Tu</v>
      </c>
      <c r="G27" s="11" t="str">
        <f>VLOOKUP(VLOOKUP(F27,Data!$A2:$B8,2,FALSE)+VLOOKUP(F27,Data!$C2:$D8,2,FALSE),Data!$B2:$C8,2,FALSE)</f>
        <v>W</v>
      </c>
      <c r="H27" s="11" t="str">
        <f>VLOOKUP(VLOOKUP(G27,Data!$A2:$B8,2,FALSE)+VLOOKUP(G27,Data!$C2:$D8,2,FALSE),Data!$B2:$C8,2,FALSE)</f>
        <v>T</v>
      </c>
      <c r="I27" s="11" t="str">
        <f>VLOOKUP(VLOOKUP(H27,Data!$A2:$B8,2,FALSE)+VLOOKUP(H27,Data!$C2:$D8,2,FALSE),Data!$B2:$C8,2,FALSE)</f>
        <v>F</v>
      </c>
      <c r="J27" s="11" t="str">
        <f>VLOOKUP(VLOOKUP(I27,Data!$A2:$B8,2,FALSE)+VLOOKUP(I27,Data!$C2:$D8,2,FALSE),Data!$B2:$C8,2,FALSE)</f>
        <v>Sa</v>
      </c>
      <c r="K27" s="11" t="str">
        <f>VLOOKUP(VLOOKUP(J27,Data!$A2:$B8,2,FALSE)+VLOOKUP(J27,Data!$C2:$D8,2,FALSE),Data!$B2:$C8,2,FALSE)</f>
        <v>S</v>
      </c>
      <c r="L27" s="11" t="str">
        <f>VLOOKUP(VLOOKUP(K27,Data!$A2:$B8,2,FALSE)+VLOOKUP(K27,Data!$C2:$D8,2,FALSE),Data!$B2:$C8,2,FALSE)</f>
        <v>M</v>
      </c>
      <c r="M27" s="11" t="str">
        <f>VLOOKUP(VLOOKUP(L27,Data!$A2:$B8,2,FALSE)+VLOOKUP(L27,Data!$C2:$D8,2,FALSE),Data!$B2:$C8,2,FALSE)</f>
        <v>Tu</v>
      </c>
      <c r="N27" s="11" t="str">
        <f>VLOOKUP(VLOOKUP(M27,Data!$A2:$B8,2,FALSE)+VLOOKUP(M27,Data!$C2:$D8,2,FALSE),Data!$B2:$C8,2,FALSE)</f>
        <v>W</v>
      </c>
      <c r="O27" s="11" t="str">
        <f>VLOOKUP(VLOOKUP(N27,Data!$A2:$B8,2,FALSE)+VLOOKUP(N27,Data!$C2:$D8,2,FALSE),Data!$B2:$C8,2,FALSE)</f>
        <v>T</v>
      </c>
      <c r="P27" s="11" t="str">
        <f>VLOOKUP(VLOOKUP(O27,Data!$A2:$B8,2,FALSE)+VLOOKUP(O27,Data!$C2:$D8,2,FALSE),Data!$B2:$C8,2,FALSE)</f>
        <v>F</v>
      </c>
      <c r="Q27" s="11" t="str">
        <f>VLOOKUP(VLOOKUP(P27,Data!$A2:$B8,2,FALSE)+VLOOKUP(P27,Data!$C2:$D8,2,FALSE),Data!$B2:$C8,2,FALSE)</f>
        <v>Sa</v>
      </c>
      <c r="R27" s="11" t="str">
        <f>VLOOKUP(VLOOKUP(Q27,Data!$A2:$B8,2,FALSE)+VLOOKUP(Q27,Data!$C2:$D8,2,FALSE),Data!$B2:$C8,2,FALSE)</f>
        <v>S</v>
      </c>
      <c r="S27" s="11" t="str">
        <f>VLOOKUP(VLOOKUP(R27,Data!$A2:$B8,2,FALSE)+VLOOKUP(R27,Data!$C2:$D8,2,FALSE),Data!$B2:$C8,2,FALSE)</f>
        <v>M</v>
      </c>
      <c r="T27" s="11" t="str">
        <f>VLOOKUP(VLOOKUP(S27,Data!$A2:$B8,2,FALSE)+VLOOKUP(S27,Data!$C2:$D8,2,FALSE),Data!$B2:$C8,2,FALSE)</f>
        <v>Tu</v>
      </c>
      <c r="U27" s="11" t="str">
        <f>VLOOKUP(VLOOKUP(T27,Data!$A2:$B8,2,FALSE)+VLOOKUP(T27,Data!$C2:$D8,2,FALSE),Data!$B2:$C8,2,FALSE)</f>
        <v>W</v>
      </c>
      <c r="V27" s="11" t="str">
        <f>VLOOKUP(VLOOKUP(U27,Data!$A2:$B8,2,FALSE)+VLOOKUP(U27,Data!$C2:$D8,2,FALSE),Data!$B2:$C8,2,FALSE)</f>
        <v>T</v>
      </c>
      <c r="W27" s="11" t="str">
        <f>VLOOKUP(VLOOKUP(V27,Data!$A2:$B8,2,FALSE)+VLOOKUP(V27,Data!$C2:$D8,2,FALSE),Data!$B2:$C8,2,FALSE)</f>
        <v>F</v>
      </c>
      <c r="X27" s="11" t="str">
        <f>VLOOKUP(VLOOKUP(W27,Data!$A2:$B8,2,FALSE)+VLOOKUP(W27,Data!$C2:$D8,2,FALSE),Data!$B2:$C8,2,FALSE)</f>
        <v>Sa</v>
      </c>
      <c r="Y27" s="11" t="str">
        <f>VLOOKUP(VLOOKUP(X27,Data!$A2:$B8,2,FALSE)+VLOOKUP(X27,Data!$C2:$D8,2,FALSE),Data!$B2:$C8,2,FALSE)</f>
        <v>S</v>
      </c>
      <c r="Z27" s="11" t="str">
        <f>VLOOKUP(VLOOKUP(Y27,Data!$A2:$B8,2,FALSE)+VLOOKUP(Y27,Data!$C2:$D8,2,FALSE),Data!$B2:$C8,2,FALSE)</f>
        <v>M</v>
      </c>
      <c r="AA27" s="11" t="str">
        <f>VLOOKUP(VLOOKUP(Z27,Data!$A2:$B8,2,FALSE)+VLOOKUP(Z27,Data!$C2:$D8,2,FALSE),Data!$B2:$C8,2,FALSE)</f>
        <v>Tu</v>
      </c>
      <c r="AB27" s="11" t="str">
        <f>VLOOKUP(VLOOKUP(AA27,Data!$A2:$B8,2,FALSE)+VLOOKUP(AA27,Data!$C2:$D8,2,FALSE),Data!$B2:$C8,2,FALSE)</f>
        <v>W</v>
      </c>
      <c r="AC27" s="11" t="str">
        <f>VLOOKUP(VLOOKUP(AB27,Data!$A2:$B8,2,FALSE)+VLOOKUP(AB27,Data!$C2:$D8,2,FALSE),Data!$B2:$C8,2,FALSE)</f>
        <v>T</v>
      </c>
      <c r="AD27" s="11" t="str">
        <f>VLOOKUP(VLOOKUP(AC27,Data!$A2:$B8,2,FALSE)+VLOOKUP(AC27,Data!$C2:$D8,2,FALSE),Data!$B2:$C8,2,FALSE)</f>
        <v>F</v>
      </c>
      <c r="AE27" s="11" t="str">
        <f>VLOOKUP(VLOOKUP(AD27,Data!$A2:$B8,2,FALSE)+VLOOKUP(AD27,Data!$C2:$D8,2,FALSE),Data!$B2:$C8,2,FALSE)</f>
        <v>Sa</v>
      </c>
      <c r="AF27" s="56"/>
      <c r="AG27" s="190">
        <f>IF($G$4="Temporary Appointment",1.5,2.5)</f>
        <v>2.5</v>
      </c>
      <c r="AH27" s="184">
        <f>SUM(COUNTIF(B28:AF28,"A"),COUNTIF(B28:AF28,"HL"),COUNTIF(B28:AF28,"FV"))+(0.5*SUM(COUNTIF(B28:AF28,"½A"),COUNTIF(B28:AF28,"½AS"),COUNTIF(B28:AF28,"S½A"),COUNTIF(B28:AF28,"½CA")))</f>
        <v>0</v>
      </c>
      <c r="AI27" s="182">
        <f>AI25+AG27-AH27</f>
        <v>27.5</v>
      </c>
      <c r="AJ27" s="180">
        <f>SUM(COUNTIF(B28:AF28,"SC"),COUNTIF(B28:AF28,"ME"))</f>
        <v>0</v>
      </c>
      <c r="AK27" s="184">
        <f>SUM(COUNTIF(B28:AF28,"S"),COUNTIF(B28:AF28,"S½P"),COUNTIF(B28:AF28,"FEL"),COUNTIF(B28:AF28,"S½A"))+(0.5*SUM(COUNTIF(B28:AF28,"½AS"),COUNTIF(B28:AF28,"½SW")))</f>
        <v>0</v>
      </c>
      <c r="AL27" s="186">
        <f>SUM(AJ27:AK28)</f>
        <v>0</v>
      </c>
      <c r="AM27" s="210"/>
      <c r="AN27" s="186"/>
    </row>
    <row r="28" spans="1:40" ht="15.75" customHeight="1" x14ac:dyDescent="0.2">
      <c r="A28" s="47"/>
      <c r="B28" s="77" t="s">
        <v>89</v>
      </c>
      <c r="C28" s="77" t="s">
        <v>89</v>
      </c>
      <c r="D28" s="77" t="s">
        <v>89</v>
      </c>
      <c r="E28" s="77" t="s">
        <v>89</v>
      </c>
      <c r="F28" s="77" t="s">
        <v>89</v>
      </c>
      <c r="G28" s="77" t="s">
        <v>89</v>
      </c>
      <c r="H28" s="77" t="s">
        <v>89</v>
      </c>
      <c r="I28" s="77" t="s">
        <v>89</v>
      </c>
      <c r="J28" s="77" t="s">
        <v>89</v>
      </c>
      <c r="K28" s="77" t="s">
        <v>89</v>
      </c>
      <c r="L28" s="77" t="s">
        <v>89</v>
      </c>
      <c r="M28" s="77" t="s">
        <v>89</v>
      </c>
      <c r="N28" s="77" t="s">
        <v>89</v>
      </c>
      <c r="O28" s="77" t="s">
        <v>89</v>
      </c>
      <c r="P28" s="77" t="s">
        <v>89</v>
      </c>
      <c r="Q28" s="77" t="s">
        <v>89</v>
      </c>
      <c r="R28" s="77" t="s">
        <v>89</v>
      </c>
      <c r="S28" s="77" t="s">
        <v>89</v>
      </c>
      <c r="T28" s="77" t="s">
        <v>89</v>
      </c>
      <c r="U28" s="77" t="s">
        <v>89</v>
      </c>
      <c r="V28" s="77" t="s">
        <v>89</v>
      </c>
      <c r="W28" s="77" t="s">
        <v>89</v>
      </c>
      <c r="X28" s="77" t="s">
        <v>89</v>
      </c>
      <c r="Y28" s="77" t="s">
        <v>89</v>
      </c>
      <c r="Z28" s="77" t="s">
        <v>89</v>
      </c>
      <c r="AA28" s="77" t="s">
        <v>89</v>
      </c>
      <c r="AB28" s="77" t="s">
        <v>89</v>
      </c>
      <c r="AC28" s="77" t="s">
        <v>89</v>
      </c>
      <c r="AD28" s="77" t="s">
        <v>89</v>
      </c>
      <c r="AE28" s="77" t="s">
        <v>89</v>
      </c>
      <c r="AF28" s="56"/>
      <c r="AG28" s="190"/>
      <c r="AH28" s="185"/>
      <c r="AI28" s="183"/>
      <c r="AJ28" s="181"/>
      <c r="AK28" s="185"/>
      <c r="AL28" s="187"/>
      <c r="AM28" s="211"/>
      <c r="AN28" s="187"/>
    </row>
    <row r="29" spans="1:40" x14ac:dyDescent="0.2">
      <c r="A29" s="47" t="s">
        <v>16</v>
      </c>
      <c r="B29" s="11" t="str">
        <f>VLOOKUP(VLOOKUP(AE27,Data!$A2:$B8,2,FALSE)+VLOOKUP(AE27,Data!$C2:$D8,2,FALSE),Data!$B2:$C8,2,FALSE)</f>
        <v>S</v>
      </c>
      <c r="C29" s="11" t="str">
        <f>VLOOKUP(VLOOKUP(B29,Data!$A2:$B8,2,FALSE)+VLOOKUP(B29,Data!$C2:$D8,2,FALSE),Data!$B2:$C8,2,FALSE)</f>
        <v>M</v>
      </c>
      <c r="D29" s="11" t="str">
        <f>VLOOKUP(VLOOKUP(C29,Data!$A2:$B8,2,FALSE)+VLOOKUP(C29,Data!$C2:$D8,2,FALSE),Data!$B2:$C8,2,FALSE)</f>
        <v>Tu</v>
      </c>
      <c r="E29" s="11" t="str">
        <f>VLOOKUP(VLOOKUP(D29,Data!$A2:$B8,2,FALSE)+VLOOKUP(D29,Data!$C2:$D8,2,FALSE),Data!$B2:$C8,2,FALSE)</f>
        <v>W</v>
      </c>
      <c r="F29" s="11" t="str">
        <f>VLOOKUP(VLOOKUP(E29,Data!$A2:$B8,2,FALSE)+VLOOKUP(E29,Data!$C2:$D8,2,FALSE),Data!$B2:$C8,2,FALSE)</f>
        <v>T</v>
      </c>
      <c r="G29" s="11" t="str">
        <f>VLOOKUP(VLOOKUP(F29,Data!$A2:$B8,2,FALSE)+VLOOKUP(F29,Data!$C2:$D8,2,FALSE),Data!$B2:$C8,2,FALSE)</f>
        <v>F</v>
      </c>
      <c r="H29" s="11" t="str">
        <f>VLOOKUP(VLOOKUP(G29,Data!$A2:$B8,2,FALSE)+VLOOKUP(G29,Data!$C2:$D8,2,FALSE),Data!$B2:$C8,2,FALSE)</f>
        <v>Sa</v>
      </c>
      <c r="I29" s="11" t="str">
        <f>VLOOKUP(VLOOKUP(H29,Data!$A2:$B8,2,FALSE)+VLOOKUP(H29,Data!$C2:$D8,2,FALSE),Data!$B2:$C8,2,FALSE)</f>
        <v>S</v>
      </c>
      <c r="J29" s="11" t="str">
        <f>VLOOKUP(VLOOKUP(I29,Data!$A2:$B8,2,FALSE)+VLOOKUP(I29,Data!$C2:$D8,2,FALSE),Data!$B2:$C8,2,FALSE)</f>
        <v>M</v>
      </c>
      <c r="K29" s="11" t="str">
        <f>VLOOKUP(VLOOKUP(J29,Data!$A2:$B8,2,FALSE)+VLOOKUP(J29,Data!$C2:$D8,2,FALSE),Data!$B2:$C8,2,FALSE)</f>
        <v>Tu</v>
      </c>
      <c r="L29" s="11" t="str">
        <f>VLOOKUP(VLOOKUP(K29,Data!$A2:$B8,2,FALSE)+VLOOKUP(K29,Data!$C2:$D8,2,FALSE),Data!$B2:$C8,2,FALSE)</f>
        <v>W</v>
      </c>
      <c r="M29" s="11" t="str">
        <f>VLOOKUP(VLOOKUP(L29,Data!$A2:$B8,2,FALSE)+VLOOKUP(L29,Data!$C2:$D8,2,FALSE),Data!$B2:$C8,2,FALSE)</f>
        <v>T</v>
      </c>
      <c r="N29" s="11" t="str">
        <f>VLOOKUP(VLOOKUP(M29,Data!$A2:$B8,2,FALSE)+VLOOKUP(M29,Data!$C2:$D8,2,FALSE),Data!$B2:$C8,2,FALSE)</f>
        <v>F</v>
      </c>
      <c r="O29" s="11" t="str">
        <f>VLOOKUP(VLOOKUP(N29,Data!$A2:$B8,2,FALSE)+VLOOKUP(N29,Data!$C2:$D8,2,FALSE),Data!$B2:$C8,2,FALSE)</f>
        <v>Sa</v>
      </c>
      <c r="P29" s="11" t="str">
        <f>VLOOKUP(VLOOKUP(O29,Data!$A2:$B8,2,FALSE)+VLOOKUP(O29,Data!$C2:$D8,2,FALSE),Data!$B2:$C8,2,FALSE)</f>
        <v>S</v>
      </c>
      <c r="Q29" s="11" t="str">
        <f>VLOOKUP(VLOOKUP(P29,Data!$A2:$B8,2,FALSE)+VLOOKUP(P29,Data!$C2:$D8,2,FALSE),Data!$B2:$C8,2,FALSE)</f>
        <v>M</v>
      </c>
      <c r="R29" s="11" t="str">
        <f>VLOOKUP(VLOOKUP(Q29,Data!$A2:$B8,2,FALSE)+VLOOKUP(Q29,Data!$C2:$D8,2,FALSE),Data!$B2:$C8,2,FALSE)</f>
        <v>Tu</v>
      </c>
      <c r="S29" s="11" t="str">
        <f>VLOOKUP(VLOOKUP(R29,Data!$A2:$B8,2,FALSE)+VLOOKUP(R29,Data!$C2:$D8,2,FALSE),Data!$B2:$C8,2,FALSE)</f>
        <v>W</v>
      </c>
      <c r="T29" s="11" t="str">
        <f>VLOOKUP(VLOOKUP(S29,Data!$A2:$B8,2,FALSE)+VLOOKUP(S29,Data!$C2:$D8,2,FALSE),Data!$B2:$C8,2,FALSE)</f>
        <v>T</v>
      </c>
      <c r="U29" s="11" t="str">
        <f>VLOOKUP(VLOOKUP(T29,Data!$A2:$B8,2,FALSE)+VLOOKUP(T29,Data!$C2:$D8,2,FALSE),Data!$B2:$C8,2,FALSE)</f>
        <v>F</v>
      </c>
      <c r="V29" s="11" t="str">
        <f>VLOOKUP(VLOOKUP(U29,Data!$A2:$B8,2,FALSE)+VLOOKUP(U29,Data!$C2:$D8,2,FALSE),Data!$B2:$C8,2,FALSE)</f>
        <v>Sa</v>
      </c>
      <c r="W29" s="11" t="str">
        <f>VLOOKUP(VLOOKUP(V29,Data!$A2:$B8,2,FALSE)+VLOOKUP(V29,Data!$C2:$D8,2,FALSE),Data!$B2:$C8,2,FALSE)</f>
        <v>S</v>
      </c>
      <c r="X29" s="11" t="str">
        <f>VLOOKUP(VLOOKUP(W29,Data!$A2:$B8,2,FALSE)+VLOOKUP(W29,Data!$C2:$D8,2,FALSE),Data!$B2:$C8,2,FALSE)</f>
        <v>M</v>
      </c>
      <c r="Y29" s="11" t="str">
        <f>VLOOKUP(VLOOKUP(X29,Data!$A2:$B8,2,FALSE)+VLOOKUP(X29,Data!$C2:$D8,2,FALSE),Data!$B2:$C8,2,FALSE)</f>
        <v>Tu</v>
      </c>
      <c r="Z29" s="11" t="str">
        <f>VLOOKUP(VLOOKUP(Y29,Data!$A2:$B8,2,FALSE)+VLOOKUP(Y29,Data!$C2:$D8,2,FALSE),Data!$B2:$C8,2,FALSE)</f>
        <v>W</v>
      </c>
      <c r="AA29" s="11" t="str">
        <f>VLOOKUP(VLOOKUP(Z29,Data!$A2:$B8,2,FALSE)+VLOOKUP(Z29,Data!$C2:$D8,2,FALSE),Data!$B2:$C8,2,FALSE)</f>
        <v>T</v>
      </c>
      <c r="AB29" s="11" t="str">
        <f>VLOOKUP(VLOOKUP(AA29,Data!$A2:$B8,2,FALSE)+VLOOKUP(AA29,Data!$C2:$D8,2,FALSE),Data!$B2:$C8,2,FALSE)</f>
        <v>F</v>
      </c>
      <c r="AC29" s="11" t="str">
        <f>VLOOKUP(VLOOKUP(AB29,Data!$A2:$B8,2,FALSE)+VLOOKUP(AB29,Data!$C2:$D8,2,FALSE),Data!$B2:$C8,2,FALSE)</f>
        <v>Sa</v>
      </c>
      <c r="AD29" s="11" t="str">
        <f>VLOOKUP(VLOOKUP(AC29,Data!$A2:$B8,2,FALSE)+VLOOKUP(AC29,Data!$C2:$D8,2,FALSE),Data!$B2:$C8,2,FALSE)</f>
        <v>S</v>
      </c>
      <c r="AE29" s="11" t="str">
        <f>VLOOKUP(VLOOKUP(AD29,Data!$A2:$B8,2,FALSE)+VLOOKUP(AD29,Data!$C2:$D8,2,FALSE),Data!$B2:$C8,2,FALSE)</f>
        <v>M</v>
      </c>
      <c r="AF29" s="11" t="str">
        <f>VLOOKUP(VLOOKUP(AE29,Data!$A2:$B8,2,FALSE)+VLOOKUP(AE29,Data!$C2:$D8,2,FALSE),Data!$B2:$C8,2,FALSE)</f>
        <v>Tu</v>
      </c>
      <c r="AG29" s="188">
        <f>IF($G$4="Temporary Appointment",1.5,2.5)</f>
        <v>2.5</v>
      </c>
      <c r="AH29" s="184">
        <f>SUM(COUNTIF(B30:AF30,"A"),COUNTIF(B30:AF30,"HL"),COUNTIF(B30:AF30,"FV"))+(0.5*SUM(COUNTIF(B30:AF30,"½A"),COUNTIF(B30:AF30,"½AS"),COUNTIF(B30:AF30,"S½A"),COUNTIF(B30:AF30,"½CA")))</f>
        <v>0</v>
      </c>
      <c r="AI29" s="182">
        <f>AI27+AG29-AH29</f>
        <v>30</v>
      </c>
      <c r="AJ29" s="180">
        <f>SUM(COUNTIF(B30:AF30,"SC"),COUNTIF(B30:AF30,"ME"))</f>
        <v>0</v>
      </c>
      <c r="AK29" s="184">
        <f>SUM(COUNTIF(B30:AF30,"S"),COUNTIF(B30:AF30,"S½P"),COUNTIF(B30:AF30,"FEL"),COUNTIF(B30:AF30,"S½A"))+(0.5*SUM(COUNTIF(B30:AF30,"½AS"),COUNTIF(B30:AF30,"½SW")))</f>
        <v>0</v>
      </c>
      <c r="AL29" s="186">
        <f>SUM(AJ29:AK30)</f>
        <v>0</v>
      </c>
      <c r="AM29" s="210"/>
      <c r="AN29" s="186"/>
    </row>
    <row r="30" spans="1:40" ht="15.75" customHeight="1" thickBot="1" x14ac:dyDescent="0.25">
      <c r="A30" s="47"/>
      <c r="B30" s="77" t="s">
        <v>89</v>
      </c>
      <c r="C30" s="77" t="s">
        <v>89</v>
      </c>
      <c r="D30" s="77" t="s">
        <v>89</v>
      </c>
      <c r="E30" s="77" t="s">
        <v>89</v>
      </c>
      <c r="F30" s="77" t="s">
        <v>89</v>
      </c>
      <c r="G30" s="77" t="s">
        <v>89</v>
      </c>
      <c r="H30" s="77" t="s">
        <v>89</v>
      </c>
      <c r="I30" s="77" t="s">
        <v>89</v>
      </c>
      <c r="J30" s="77" t="s">
        <v>89</v>
      </c>
      <c r="K30" s="77" t="s">
        <v>89</v>
      </c>
      <c r="L30" s="77" t="s">
        <v>89</v>
      </c>
      <c r="M30" s="77" t="s">
        <v>89</v>
      </c>
      <c r="N30" s="77" t="s">
        <v>89</v>
      </c>
      <c r="O30" s="77" t="s">
        <v>89</v>
      </c>
      <c r="P30" s="77" t="s">
        <v>89</v>
      </c>
      <c r="Q30" s="77" t="s">
        <v>89</v>
      </c>
      <c r="R30" s="77" t="s">
        <v>89</v>
      </c>
      <c r="S30" s="77" t="s">
        <v>89</v>
      </c>
      <c r="T30" s="77" t="s">
        <v>89</v>
      </c>
      <c r="U30" s="77" t="s">
        <v>89</v>
      </c>
      <c r="V30" s="77" t="s">
        <v>89</v>
      </c>
      <c r="W30" s="77" t="s">
        <v>89</v>
      </c>
      <c r="X30" s="77" t="s">
        <v>89</v>
      </c>
      <c r="Y30" s="77" t="s">
        <v>89</v>
      </c>
      <c r="Z30" s="77" t="s">
        <v>89</v>
      </c>
      <c r="AA30" s="77" t="s">
        <v>89</v>
      </c>
      <c r="AB30" s="77" t="s">
        <v>89</v>
      </c>
      <c r="AC30" s="77" t="s">
        <v>89</v>
      </c>
      <c r="AD30" s="77" t="s">
        <v>89</v>
      </c>
      <c r="AE30" s="77" t="s">
        <v>89</v>
      </c>
      <c r="AF30" s="77" t="s">
        <v>89</v>
      </c>
      <c r="AG30" s="189"/>
      <c r="AH30" s="185"/>
      <c r="AI30" s="183"/>
      <c r="AJ30" s="181"/>
      <c r="AK30" s="185"/>
      <c r="AL30" s="187"/>
      <c r="AM30" s="211"/>
      <c r="AN30" s="187"/>
    </row>
    <row r="31" spans="1:40" x14ac:dyDescent="0.2">
      <c r="A31" s="48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1">
        <v>6</v>
      </c>
      <c r="H31" s="11">
        <v>7</v>
      </c>
      <c r="I31" s="11">
        <v>8</v>
      </c>
      <c r="J31" s="11">
        <v>9</v>
      </c>
      <c r="K31" s="11">
        <v>10</v>
      </c>
      <c r="L31" s="11">
        <v>11</v>
      </c>
      <c r="M31" s="11">
        <v>12</v>
      </c>
      <c r="N31" s="11">
        <v>13</v>
      </c>
      <c r="O31" s="11">
        <v>14</v>
      </c>
      <c r="P31" s="11">
        <v>15</v>
      </c>
      <c r="Q31" s="11">
        <v>16</v>
      </c>
      <c r="R31" s="11">
        <v>17</v>
      </c>
      <c r="S31" s="11">
        <v>18</v>
      </c>
      <c r="T31" s="11">
        <v>19</v>
      </c>
      <c r="U31" s="11">
        <v>20</v>
      </c>
      <c r="V31" s="11">
        <v>21</v>
      </c>
      <c r="W31" s="11">
        <v>22</v>
      </c>
      <c r="X31" s="11">
        <v>23</v>
      </c>
      <c r="Y31" s="11">
        <v>24</v>
      </c>
      <c r="Z31" s="14">
        <v>25</v>
      </c>
      <c r="AA31" s="11">
        <v>26</v>
      </c>
      <c r="AB31" s="11">
        <v>27</v>
      </c>
      <c r="AC31" s="11">
        <v>28</v>
      </c>
      <c r="AD31" s="11">
        <v>29</v>
      </c>
      <c r="AE31" s="11">
        <v>30</v>
      </c>
      <c r="AF31" s="13">
        <v>31</v>
      </c>
      <c r="AG31" s="191" t="str">
        <f>"SICK LEAVE TOTAL "&amp;U1</f>
        <v>SICK LEAVE TOTAL 2024</v>
      </c>
      <c r="AH31" s="192"/>
      <c r="AI31" s="193"/>
      <c r="AJ31" s="221">
        <f>SUM(AJ7:AJ30)</f>
        <v>0</v>
      </c>
      <c r="AK31" s="223">
        <f>SUM(AK7:AK30)</f>
        <v>0</v>
      </c>
      <c r="AL31" s="227">
        <f>SUM(AL7:AL30)</f>
        <v>0</v>
      </c>
      <c r="AM31" s="229" t="s">
        <v>91</v>
      </c>
      <c r="AN31" s="230"/>
    </row>
    <row r="32" spans="1:40" ht="21" customHeight="1" thickBot="1" x14ac:dyDescent="0.25">
      <c r="A32" s="131" t="s">
        <v>45</v>
      </c>
      <c r="B32" s="133"/>
      <c r="C32" s="133"/>
      <c r="D32" s="133"/>
      <c r="E32" s="133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7"/>
      <c r="U32" s="225" t="s">
        <v>46</v>
      </c>
      <c r="V32" s="226"/>
      <c r="W32" s="226"/>
      <c r="X32" s="226"/>
      <c r="Y32" s="226"/>
      <c r="Z32" s="226"/>
      <c r="AA32" s="135"/>
      <c r="AB32" s="135"/>
      <c r="AC32" s="135"/>
      <c r="AD32" s="135"/>
      <c r="AE32" s="135"/>
      <c r="AF32" s="136"/>
      <c r="AG32" s="194"/>
      <c r="AH32" s="195"/>
      <c r="AI32" s="196"/>
      <c r="AJ32" s="222"/>
      <c r="AK32" s="224"/>
      <c r="AL32" s="228"/>
      <c r="AM32" s="231"/>
      <c r="AN32" s="232"/>
    </row>
    <row r="33" spans="1:56" ht="21" customHeight="1" x14ac:dyDescent="0.2">
      <c r="A33" s="134" t="s">
        <v>63</v>
      </c>
      <c r="B33" s="132"/>
      <c r="C33" s="132"/>
      <c r="D33" s="132"/>
      <c r="E33" s="132"/>
      <c r="F33" s="132"/>
      <c r="G33" s="132"/>
      <c r="H33" s="132"/>
      <c r="I33" s="132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7"/>
      <c r="U33" s="225" t="s">
        <v>47</v>
      </c>
      <c r="V33" s="226"/>
      <c r="W33" s="226"/>
      <c r="X33" s="226"/>
      <c r="Y33" s="226"/>
      <c r="Z33" s="226"/>
      <c r="AA33" s="135"/>
      <c r="AB33" s="135"/>
      <c r="AC33" s="135"/>
      <c r="AD33" s="135"/>
      <c r="AE33" s="135"/>
      <c r="AF33" s="136"/>
      <c r="AG33" s="249" t="s">
        <v>59</v>
      </c>
      <c r="AH33" s="250"/>
      <c r="AI33" s="250"/>
      <c r="AJ33" s="34"/>
      <c r="AK33" s="34"/>
      <c r="AL33" s="35"/>
      <c r="AM33" s="235" t="s">
        <v>52</v>
      </c>
      <c r="AN33" s="236"/>
    </row>
    <row r="34" spans="1:56" ht="21" customHeight="1" x14ac:dyDescent="0.2">
      <c r="A34" s="172" t="s">
        <v>64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9"/>
      <c r="M34" s="179"/>
      <c r="N34" s="179"/>
      <c r="O34" s="179"/>
      <c r="P34" s="15"/>
      <c r="Q34" s="15"/>
      <c r="R34" s="57"/>
      <c r="S34" s="240" t="s">
        <v>48</v>
      </c>
      <c r="T34" s="240"/>
      <c r="U34" s="142"/>
      <c r="V34" s="142"/>
      <c r="W34" s="142"/>
      <c r="X34" s="154"/>
      <c r="Y34" s="154"/>
      <c r="Z34" s="154"/>
      <c r="AA34" s="154"/>
      <c r="AB34" s="154"/>
      <c r="AC34" s="154"/>
      <c r="AD34" s="154"/>
      <c r="AE34" s="154"/>
      <c r="AF34" s="155"/>
      <c r="AG34" s="246" t="str">
        <f>"SICK LEAVE TOTAL "&amp;U1-1</f>
        <v>SICK LEAVE TOTAL 2023</v>
      </c>
      <c r="AH34" s="247"/>
      <c r="AI34" s="248"/>
      <c r="AJ34" s="119"/>
      <c r="AK34" s="119"/>
      <c r="AL34" s="119"/>
      <c r="AM34" s="90"/>
      <c r="AN34" s="91"/>
    </row>
    <row r="35" spans="1:56" ht="21" customHeight="1" thickBot="1" x14ac:dyDescent="0.25">
      <c r="A35" s="174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8" t="s">
        <v>37</v>
      </c>
      <c r="M35" s="178"/>
      <c r="N35" s="178"/>
      <c r="O35" s="178"/>
      <c r="P35" s="29"/>
      <c r="Q35" s="29"/>
      <c r="R35" s="9"/>
      <c r="S35" s="241" t="s">
        <v>66</v>
      </c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98"/>
      <c r="AF35" s="28"/>
      <c r="AG35" s="237" t="str">
        <f>"SICK LEAVE TOTAL "&amp;U1-2</f>
        <v>SICK LEAVE TOTAL 2022</v>
      </c>
      <c r="AH35" s="238"/>
      <c r="AI35" s="239"/>
      <c r="AJ35" s="119"/>
      <c r="AK35" s="119"/>
      <c r="AL35" s="119"/>
      <c r="AM35" s="36" t="s">
        <v>49</v>
      </c>
      <c r="AN35" s="37" t="s">
        <v>53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6"/>
      <c r="BB35" s="10"/>
      <c r="BC35" s="10"/>
      <c r="BD35" s="10"/>
    </row>
    <row r="36" spans="1:56" ht="21" customHeight="1" x14ac:dyDescent="0.2">
      <c r="A36" s="131" t="s">
        <v>65</v>
      </c>
      <c r="B36" s="132"/>
      <c r="C36" s="132"/>
      <c r="D36" s="132"/>
      <c r="E36" s="132"/>
      <c r="F36" s="132"/>
      <c r="G36" s="132"/>
      <c r="H36" s="132"/>
      <c r="I36" s="132"/>
      <c r="J36" s="154"/>
      <c r="K36" s="154"/>
      <c r="L36" s="154"/>
      <c r="M36" s="154"/>
      <c r="N36" s="154"/>
      <c r="O36" s="154"/>
      <c r="P36" s="154"/>
      <c r="Q36" s="154"/>
      <c r="R36" s="155"/>
      <c r="S36" s="7"/>
      <c r="T36" s="58" t="s">
        <v>18</v>
      </c>
      <c r="U36" s="156"/>
      <c r="V36" s="156"/>
      <c r="W36" s="156"/>
      <c r="X36" s="156"/>
      <c r="Z36" s="59" t="s">
        <v>19</v>
      </c>
      <c r="AA36" s="156"/>
      <c r="AB36" s="156"/>
      <c r="AC36" s="156"/>
      <c r="AD36" s="156"/>
      <c r="AF36" s="10"/>
      <c r="AG36" s="237" t="str">
        <f>"SICK LEAVE TOTAL "&amp;U1-3</f>
        <v>SICK LEAVE TOTAL 2021</v>
      </c>
      <c r="AH36" s="238"/>
      <c r="AI36" s="239"/>
      <c r="AJ36" s="119"/>
      <c r="AK36" s="119"/>
      <c r="AL36" s="119"/>
      <c r="AM36" s="30" t="s">
        <v>90</v>
      </c>
      <c r="AN36" s="38"/>
    </row>
    <row r="37" spans="1:56" ht="21" customHeight="1" thickBot="1" x14ac:dyDescent="0.25">
      <c r="A37" s="139" t="s">
        <v>50</v>
      </c>
      <c r="B37" s="140"/>
      <c r="C37" s="143" t="s">
        <v>51</v>
      </c>
      <c r="D37" s="144"/>
      <c r="E37" s="144"/>
      <c r="F37" s="144"/>
      <c r="G37" s="149"/>
      <c r="H37" s="149"/>
      <c r="I37" s="149"/>
      <c r="J37" s="149"/>
      <c r="K37" s="141" t="s">
        <v>128</v>
      </c>
      <c r="L37" s="142"/>
      <c r="M37" s="142"/>
      <c r="N37" s="149"/>
      <c r="O37" s="149"/>
      <c r="P37" s="149"/>
      <c r="Q37" s="149"/>
      <c r="R37" s="31"/>
      <c r="S37" s="4"/>
      <c r="T37" s="24"/>
      <c r="U37" s="157" t="s">
        <v>20</v>
      </c>
      <c r="V37" s="157"/>
      <c r="W37" s="157"/>
      <c r="X37" s="157"/>
      <c r="Y37" s="8"/>
      <c r="Z37" s="5"/>
      <c r="AA37" s="157" t="s">
        <v>20</v>
      </c>
      <c r="AB37" s="157"/>
      <c r="AC37" s="157"/>
      <c r="AD37" s="157"/>
      <c r="AE37" s="5"/>
      <c r="AF37" s="5"/>
      <c r="AG37" s="243" t="str">
        <f>"SICK LEAVE TOTAL "&amp;U1-4</f>
        <v>SICK LEAVE TOTAL 2020</v>
      </c>
      <c r="AH37" s="244"/>
      <c r="AI37" s="245"/>
      <c r="AJ37" s="119"/>
      <c r="AK37" s="119"/>
      <c r="AL37" s="119"/>
      <c r="AM37" s="233"/>
      <c r="AN37" s="234"/>
    </row>
    <row r="38" spans="1:56" ht="30" customHeight="1" thickBot="1" x14ac:dyDescent="0.25">
      <c r="A38" s="145" t="s">
        <v>21</v>
      </c>
      <c r="B38" s="146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8"/>
      <c r="AM38" s="36" t="s">
        <v>49</v>
      </c>
      <c r="AN38" s="37" t="s">
        <v>53</v>
      </c>
    </row>
    <row r="39" spans="1:56" x14ac:dyDescent="0.2">
      <c r="A39" s="73" t="s">
        <v>94</v>
      </c>
      <c r="B39" s="15" t="s">
        <v>112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64" t="s">
        <v>36</v>
      </c>
      <c r="Q39" s="15" t="s">
        <v>24</v>
      </c>
      <c r="R39" s="15"/>
      <c r="S39" s="15"/>
      <c r="T39" s="15"/>
      <c r="U39" s="15"/>
      <c r="V39" s="15"/>
      <c r="W39" s="15"/>
      <c r="X39" s="15"/>
      <c r="Y39" s="15"/>
      <c r="Z39" s="15"/>
      <c r="AA39" s="16"/>
      <c r="AB39" s="16"/>
      <c r="AC39" s="64" t="s">
        <v>38</v>
      </c>
      <c r="AD39" s="19" t="s">
        <v>27</v>
      </c>
      <c r="AE39" s="17"/>
      <c r="AH39" s="71"/>
      <c r="AI39" s="66"/>
      <c r="AJ39"/>
      <c r="AK39"/>
      <c r="AL39"/>
      <c r="AM39" s="30" t="s">
        <v>60</v>
      </c>
      <c r="AN39" s="40"/>
      <c r="AO39" s="32"/>
      <c r="AP39" s="32"/>
    </row>
    <row r="40" spans="1:56" x14ac:dyDescent="0.2">
      <c r="A40" s="63" t="s">
        <v>98</v>
      </c>
      <c r="B40" s="15" t="s">
        <v>117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64" t="s">
        <v>31</v>
      </c>
      <c r="Q40" s="15" t="s">
        <v>55</v>
      </c>
      <c r="R40" s="15"/>
      <c r="S40" s="15"/>
      <c r="T40" s="15"/>
      <c r="U40" s="15"/>
      <c r="V40" s="15"/>
      <c r="W40" s="15"/>
      <c r="X40" s="15"/>
      <c r="Y40" s="15"/>
      <c r="Z40" s="15"/>
      <c r="AA40" s="16"/>
      <c r="AB40" s="16"/>
      <c r="AC40" s="64" t="s">
        <v>39</v>
      </c>
      <c r="AD40" s="19" t="s">
        <v>33</v>
      </c>
      <c r="AE40" s="18"/>
      <c r="AH40" s="15"/>
      <c r="AJ40"/>
      <c r="AK40"/>
      <c r="AL40"/>
      <c r="AM40" s="150"/>
      <c r="AN40" s="151"/>
      <c r="AO40" s="32"/>
      <c r="AP40" s="32"/>
    </row>
    <row r="41" spans="1:56" ht="15" customHeight="1" x14ac:dyDescent="0.2">
      <c r="A41" s="65" t="s">
        <v>97</v>
      </c>
      <c r="B41" s="15" t="s">
        <v>113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64" t="s">
        <v>35</v>
      </c>
      <c r="Q41" s="15" t="s">
        <v>104</v>
      </c>
      <c r="R41" s="15"/>
      <c r="S41" s="15"/>
      <c r="T41" s="15"/>
      <c r="U41" s="15"/>
      <c r="V41" s="15"/>
      <c r="W41" s="15"/>
      <c r="X41" s="15"/>
      <c r="Y41" s="15"/>
      <c r="Z41" s="15"/>
      <c r="AA41" s="16"/>
      <c r="AB41" s="16"/>
      <c r="AC41" s="64" t="s">
        <v>40</v>
      </c>
      <c r="AD41" s="19" t="s">
        <v>26</v>
      </c>
      <c r="AE41" s="17"/>
      <c r="AH41" s="15"/>
      <c r="AJ41"/>
      <c r="AK41"/>
      <c r="AL41"/>
      <c r="AM41" s="150"/>
      <c r="AN41" s="151"/>
    </row>
    <row r="42" spans="1:56" x14ac:dyDescent="0.2">
      <c r="A42" s="72" t="s">
        <v>7</v>
      </c>
      <c r="B42" s="23" t="s">
        <v>114</v>
      </c>
      <c r="C42" s="15"/>
      <c r="D42" s="15"/>
      <c r="E42" s="15"/>
      <c r="F42" s="15"/>
      <c r="G42" s="15"/>
      <c r="H42" s="15"/>
      <c r="K42" s="15"/>
      <c r="L42" s="15"/>
      <c r="M42" s="32" t="s">
        <v>89</v>
      </c>
      <c r="N42" s="15"/>
      <c r="O42" s="15"/>
      <c r="P42" s="64" t="s">
        <v>32</v>
      </c>
      <c r="Q42" s="15" t="s">
        <v>56</v>
      </c>
      <c r="R42" s="15"/>
      <c r="S42" s="15"/>
      <c r="T42" s="15"/>
      <c r="U42" s="15"/>
      <c r="V42" s="15"/>
      <c r="W42" s="21"/>
      <c r="X42" s="21"/>
      <c r="Y42" s="15"/>
      <c r="Z42" s="15"/>
      <c r="AA42" s="16"/>
      <c r="AB42" s="16"/>
      <c r="AC42" s="64" t="s">
        <v>41</v>
      </c>
      <c r="AD42" s="19" t="s">
        <v>23</v>
      </c>
      <c r="AE42" s="17"/>
      <c r="AH42" s="15"/>
      <c r="AJ42"/>
      <c r="AK42"/>
      <c r="AL42"/>
      <c r="AM42" s="150"/>
      <c r="AN42" s="151"/>
      <c r="AO42" s="32"/>
      <c r="AP42" s="32"/>
    </row>
    <row r="43" spans="1:56" ht="15" customHeight="1" x14ac:dyDescent="0.2">
      <c r="A43" s="72" t="s">
        <v>101</v>
      </c>
      <c r="B43" s="15" t="s">
        <v>115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64" t="s">
        <v>22</v>
      </c>
      <c r="Q43" s="15" t="s">
        <v>25</v>
      </c>
      <c r="R43" s="15"/>
      <c r="S43" s="15"/>
      <c r="T43" s="15"/>
      <c r="U43" s="15"/>
      <c r="V43" s="15"/>
      <c r="W43" s="15"/>
      <c r="X43" s="15"/>
      <c r="Y43" s="15"/>
      <c r="Z43" s="15"/>
      <c r="AA43" s="16"/>
      <c r="AB43" s="16"/>
      <c r="AC43" s="64" t="s">
        <v>107</v>
      </c>
      <c r="AD43" s="19" t="s">
        <v>57</v>
      </c>
      <c r="AE43" s="17"/>
      <c r="AH43" s="15"/>
      <c r="AK43"/>
      <c r="AL43"/>
      <c r="AM43" s="150"/>
      <c r="AN43" s="151"/>
      <c r="AO43" s="32"/>
      <c r="AP43" s="32"/>
    </row>
    <row r="44" spans="1:56" ht="15" customHeight="1" x14ac:dyDescent="0.2">
      <c r="A44" s="74" t="s">
        <v>99</v>
      </c>
      <c r="B44" s="23" t="s">
        <v>116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64" t="s">
        <v>105</v>
      </c>
      <c r="Q44" s="137" t="s">
        <v>120</v>
      </c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33"/>
      <c r="AC44" s="64" t="s">
        <v>61</v>
      </c>
      <c r="AD44" s="19" t="s">
        <v>62</v>
      </c>
      <c r="AG44"/>
      <c r="AH44" s="32"/>
      <c r="AJ44"/>
      <c r="AK44"/>
      <c r="AL44"/>
      <c r="AM44" s="150"/>
      <c r="AN44" s="151"/>
    </row>
    <row r="45" spans="1:56" ht="15.75" customHeight="1" x14ac:dyDescent="0.2">
      <c r="A45" s="74" t="s">
        <v>100</v>
      </c>
      <c r="B45" s="137" t="s">
        <v>118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38"/>
      <c r="P45" s="65" t="s">
        <v>106</v>
      </c>
      <c r="Q45" s="137" t="s">
        <v>121</v>
      </c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65" t="s">
        <v>108</v>
      </c>
      <c r="AD45" s="23" t="s">
        <v>86</v>
      </c>
      <c r="AG45"/>
      <c r="AH45" s="32"/>
      <c r="AJ45"/>
      <c r="AK45"/>
      <c r="AL45"/>
      <c r="AM45" s="150"/>
      <c r="AN45" s="151"/>
    </row>
    <row r="46" spans="1:56" ht="15" customHeight="1" x14ac:dyDescent="0.2">
      <c r="A46" s="75" t="s">
        <v>102</v>
      </c>
      <c r="B46" s="23" t="s">
        <v>119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22"/>
      <c r="P46" s="64" t="s">
        <v>122</v>
      </c>
      <c r="Q46" s="19" t="s">
        <v>111</v>
      </c>
      <c r="R46" s="20"/>
      <c r="S46" s="20"/>
      <c r="T46" s="20"/>
      <c r="U46" s="20"/>
      <c r="V46" s="20"/>
      <c r="W46" s="20"/>
      <c r="X46" s="20"/>
      <c r="Y46" s="20"/>
      <c r="Z46" s="20"/>
      <c r="AA46" s="17"/>
      <c r="AB46" s="17"/>
      <c r="AC46" s="65" t="s">
        <v>109</v>
      </c>
      <c r="AD46" s="23" t="s">
        <v>87</v>
      </c>
      <c r="AG46"/>
      <c r="AH46" s="26"/>
      <c r="AJ46"/>
      <c r="AK46"/>
      <c r="AL46"/>
      <c r="AM46" s="150"/>
      <c r="AN46" s="151"/>
    </row>
    <row r="47" spans="1:56" ht="15.75" customHeight="1" thickBot="1" x14ac:dyDescent="0.25">
      <c r="A47" s="68" t="s">
        <v>103</v>
      </c>
      <c r="B47" s="67" t="s">
        <v>58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4"/>
      <c r="P47" s="68" t="s">
        <v>54</v>
      </c>
      <c r="Q47" s="69" t="s">
        <v>34</v>
      </c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92" t="s">
        <v>110</v>
      </c>
      <c r="AD47" s="93" t="s">
        <v>88</v>
      </c>
      <c r="AE47" s="50"/>
      <c r="AF47" s="50"/>
      <c r="AG47" s="51"/>
      <c r="AH47" s="52"/>
      <c r="AI47" s="70"/>
      <c r="AJ47" s="70"/>
      <c r="AK47" s="70"/>
      <c r="AL47" s="43"/>
      <c r="AM47" s="42"/>
      <c r="AN47" s="43"/>
    </row>
    <row r="49" spans="1:38" x14ac:dyDescent="0.2">
      <c r="A49" s="17"/>
      <c r="B49" s="15"/>
      <c r="C49" s="15"/>
      <c r="D49" s="15"/>
      <c r="E49" s="15"/>
      <c r="F49" s="15"/>
      <c r="G49" s="15"/>
      <c r="H49" s="94"/>
      <c r="I49" s="15"/>
      <c r="J49" s="15"/>
      <c r="K49" s="94"/>
      <c r="L49" s="15"/>
      <c r="M49" s="15"/>
      <c r="N49" s="15"/>
      <c r="O49" s="15"/>
      <c r="P49" s="83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6"/>
      <c r="AB49" s="16"/>
      <c r="AC49" s="15"/>
      <c r="AD49" s="19"/>
      <c r="AE49" s="17"/>
      <c r="AH49" s="15"/>
      <c r="AI49" s="153"/>
      <c r="AJ49" s="129"/>
      <c r="AK49" s="129"/>
      <c r="AL49" s="129"/>
    </row>
    <row r="50" spans="1:38" ht="13.5" x14ac:dyDescent="0.2">
      <c r="A50" s="8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83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6"/>
      <c r="AB50" s="16"/>
      <c r="AC50" s="15"/>
      <c r="AD50" s="19"/>
      <c r="AE50" s="17"/>
      <c r="AH50" s="15"/>
      <c r="AI50" s="128"/>
      <c r="AJ50" s="129"/>
      <c r="AK50" s="129"/>
      <c r="AL50" s="129"/>
    </row>
    <row r="51" spans="1:38" x14ac:dyDescent="0.2">
      <c r="A51" s="8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83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6"/>
      <c r="AB51" s="16"/>
      <c r="AC51" s="15"/>
      <c r="AD51" s="19"/>
      <c r="AE51" s="17"/>
      <c r="AH51" s="15"/>
      <c r="AI51" s="128"/>
      <c r="AJ51" s="129"/>
      <c r="AK51" s="129"/>
      <c r="AL51" s="129"/>
    </row>
    <row r="52" spans="1:38" x14ac:dyDescent="0.2">
      <c r="A52" s="8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83"/>
      <c r="Q52" s="15"/>
      <c r="R52" s="15"/>
      <c r="S52" s="15"/>
      <c r="T52" s="15"/>
      <c r="U52" s="15"/>
      <c r="V52" s="15"/>
      <c r="W52" s="21"/>
      <c r="X52" s="21"/>
      <c r="Y52" s="15"/>
      <c r="Z52" s="15"/>
      <c r="AA52" s="16"/>
      <c r="AB52" s="16"/>
      <c r="AC52" s="15"/>
      <c r="AD52" s="19"/>
      <c r="AE52" s="17"/>
      <c r="AH52" s="15"/>
      <c r="AI52" s="128"/>
      <c r="AJ52" s="129"/>
      <c r="AK52" s="129"/>
      <c r="AL52" s="129"/>
    </row>
    <row r="53" spans="1:38" x14ac:dyDescent="0.2">
      <c r="A53" s="86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83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6"/>
      <c r="AB53" s="16"/>
      <c r="AC53" s="15"/>
      <c r="AD53" s="19"/>
      <c r="AE53" s="17"/>
      <c r="AH53" s="15"/>
      <c r="AI53" s="15"/>
      <c r="AJ53" s="17"/>
      <c r="AK53" s="20"/>
      <c r="AL53" s="20"/>
    </row>
    <row r="54" spans="1:38" x14ac:dyDescent="0.2">
      <c r="A54" s="86"/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87"/>
      <c r="Q54" s="127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33"/>
      <c r="AC54" s="15"/>
      <c r="AD54" s="19"/>
      <c r="AE54" s="17"/>
      <c r="AH54" s="32"/>
      <c r="AI54" s="32"/>
      <c r="AJ54" s="17"/>
      <c r="AK54" s="20"/>
      <c r="AL54" s="20"/>
    </row>
    <row r="55" spans="1:38" x14ac:dyDescent="0.2">
      <c r="A55" s="8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83"/>
      <c r="Q55" s="32"/>
      <c r="R55" s="32"/>
      <c r="S55" s="32"/>
      <c r="T55" s="32"/>
      <c r="U55" s="32"/>
      <c r="V55" s="32"/>
      <c r="W55" s="32"/>
      <c r="X55" s="32"/>
      <c r="Y55" s="15"/>
      <c r="Z55" s="15"/>
      <c r="AA55" s="16"/>
      <c r="AB55" s="16"/>
      <c r="AC55" s="16"/>
      <c r="AD55" s="17"/>
      <c r="AE55" s="17"/>
      <c r="AF55" s="49"/>
      <c r="AG55" s="49"/>
      <c r="AH55" s="49"/>
      <c r="AI55" s="49"/>
      <c r="AJ55" s="17"/>
      <c r="AK55" s="20"/>
      <c r="AL55" s="20"/>
    </row>
    <row r="56" spans="1:38" x14ac:dyDescent="0.2">
      <c r="A56" s="88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89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5"/>
      <c r="AD56" s="19"/>
      <c r="AE56" s="17"/>
      <c r="AF56" s="32"/>
      <c r="AG56" s="32"/>
      <c r="AH56" s="32"/>
      <c r="AI56" s="32"/>
      <c r="AJ56" s="17"/>
      <c r="AK56" s="25"/>
      <c r="AL56" s="20"/>
    </row>
    <row r="57" spans="1:38" x14ac:dyDescent="0.2">
      <c r="A57" s="85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85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6"/>
      <c r="AD57" s="17"/>
      <c r="AE57" s="17"/>
      <c r="AF57" s="17"/>
      <c r="AG57" s="17"/>
      <c r="AH57" s="17"/>
      <c r="AI57" s="17"/>
      <c r="AJ57" s="20"/>
      <c r="AK57" s="20"/>
      <c r="AL57" s="20"/>
    </row>
    <row r="58" spans="1:38" x14ac:dyDescent="0.2">
      <c r="A58" s="20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83"/>
      <c r="Q58" s="15"/>
      <c r="R58" s="20"/>
      <c r="S58" s="20"/>
      <c r="T58" s="20"/>
      <c r="U58" s="20"/>
      <c r="V58" s="20"/>
      <c r="W58" s="20"/>
      <c r="X58" s="20"/>
      <c r="Y58" s="20"/>
      <c r="Z58" s="20"/>
      <c r="AA58" s="17"/>
      <c r="AB58" s="17"/>
      <c r="AC58" s="15"/>
      <c r="AD58" s="19"/>
      <c r="AE58" s="17"/>
      <c r="AF58" s="17"/>
      <c r="AG58" s="53"/>
      <c r="AH58" s="26"/>
      <c r="AI58" s="17"/>
      <c r="AJ58" s="26"/>
      <c r="AK58" s="26"/>
      <c r="AL58" s="26"/>
    </row>
  </sheetData>
  <mergeCells count="164">
    <mergeCell ref="AM37:AN37"/>
    <mergeCell ref="AM33:AN33"/>
    <mergeCell ref="AG35:AI35"/>
    <mergeCell ref="S34:W34"/>
    <mergeCell ref="S35:AD35"/>
    <mergeCell ref="AG36:AI36"/>
    <mergeCell ref="AG37:AI37"/>
    <mergeCell ref="U33:Z33"/>
    <mergeCell ref="AG34:AI34"/>
    <mergeCell ref="X34:AF34"/>
    <mergeCell ref="AG33:AI33"/>
    <mergeCell ref="AM29:AM30"/>
    <mergeCell ref="AH17:AH18"/>
    <mergeCell ref="AH19:AH20"/>
    <mergeCell ref="AJ29:AJ30"/>
    <mergeCell ref="AG21:AG22"/>
    <mergeCell ref="AG19:AG20"/>
    <mergeCell ref="AM27:AM28"/>
    <mergeCell ref="U32:Z32"/>
    <mergeCell ref="AG13:AG14"/>
    <mergeCell ref="AG15:AG16"/>
    <mergeCell ref="AG17:AG18"/>
    <mergeCell ref="AL29:AL30"/>
    <mergeCell ref="AL31:AL32"/>
    <mergeCell ref="AL23:AL24"/>
    <mergeCell ref="AM31:AN32"/>
    <mergeCell ref="AI13:AI14"/>
    <mergeCell ref="AH13:AH14"/>
    <mergeCell ref="AI15:AI16"/>
    <mergeCell ref="AK27:AK28"/>
    <mergeCell ref="AK23:AK24"/>
    <mergeCell ref="AK25:AK26"/>
    <mergeCell ref="AK21:AK22"/>
    <mergeCell ref="AJ25:AJ26"/>
    <mergeCell ref="AJ17:AJ18"/>
    <mergeCell ref="AN29:AN30"/>
    <mergeCell ref="AN27:AN28"/>
    <mergeCell ref="AJ27:AJ28"/>
    <mergeCell ref="AH15:AH16"/>
    <mergeCell ref="AG23:AG24"/>
    <mergeCell ref="AH21:AH22"/>
    <mergeCell ref="AI25:AI26"/>
    <mergeCell ref="AJ31:AJ32"/>
    <mergeCell ref="AH23:AH24"/>
    <mergeCell ref="AI23:AI24"/>
    <mergeCell ref="AI21:AI22"/>
    <mergeCell ref="AJ21:AJ22"/>
    <mergeCell ref="AN15:AN16"/>
    <mergeCell ref="AN25:AN26"/>
    <mergeCell ref="AM21:AM22"/>
    <mergeCell ref="AM23:AM24"/>
    <mergeCell ref="AM25:AM26"/>
    <mergeCell ref="AM17:AM18"/>
    <mergeCell ref="AM19:AM20"/>
    <mergeCell ref="AN23:AN24"/>
    <mergeCell ref="AN17:AN18"/>
    <mergeCell ref="AN19:AN20"/>
    <mergeCell ref="AN21:AN22"/>
    <mergeCell ref="AK31:AK32"/>
    <mergeCell ref="AM9:AM10"/>
    <mergeCell ref="AM11:AM12"/>
    <mergeCell ref="AM13:AM14"/>
    <mergeCell ref="AM15:AM16"/>
    <mergeCell ref="AL27:AL28"/>
    <mergeCell ref="AM7:AM8"/>
    <mergeCell ref="AM1:AN1"/>
    <mergeCell ref="AN7:AN8"/>
    <mergeCell ref="AN11:AN12"/>
    <mergeCell ref="AN13:AN14"/>
    <mergeCell ref="AN9:AN10"/>
    <mergeCell ref="AM2:AM6"/>
    <mergeCell ref="AN2:AN6"/>
    <mergeCell ref="AJ1:AL1"/>
    <mergeCell ref="AL17:AL18"/>
    <mergeCell ref="AL19:AL20"/>
    <mergeCell ref="AL25:AL26"/>
    <mergeCell ref="AL13:AL14"/>
    <mergeCell ref="AL15:AL16"/>
    <mergeCell ref="AJ15:AJ16"/>
    <mergeCell ref="AH7:AH8"/>
    <mergeCell ref="AI7:AI8"/>
    <mergeCell ref="AL2:AL6"/>
    <mergeCell ref="AL7:AL8"/>
    <mergeCell ref="AG4:AG6"/>
    <mergeCell ref="AH4:AH6"/>
    <mergeCell ref="AG7:AG8"/>
    <mergeCell ref="AL9:AL10"/>
    <mergeCell ref="AL11:AL12"/>
    <mergeCell ref="AG1:AI1"/>
    <mergeCell ref="AJ7:AJ8"/>
    <mergeCell ref="AK7:AK8"/>
    <mergeCell ref="AI2:AI3"/>
    <mergeCell ref="AH25:AH26"/>
    <mergeCell ref="AG25:AG26"/>
    <mergeCell ref="AG9:AG10"/>
    <mergeCell ref="AG11:AG12"/>
    <mergeCell ref="AH9:AH10"/>
    <mergeCell ref="AH11:AH12"/>
    <mergeCell ref="AI11:AI12"/>
    <mergeCell ref="AI9:AI10"/>
    <mergeCell ref="AI19:AI20"/>
    <mergeCell ref="AJ2:AJ6"/>
    <mergeCell ref="AK2:AK6"/>
    <mergeCell ref="AK17:AK18"/>
    <mergeCell ref="AK19:AK20"/>
    <mergeCell ref="AK9:AK10"/>
    <mergeCell ref="AK11:AK12"/>
    <mergeCell ref="AK13:AK14"/>
    <mergeCell ref="AK15:AK16"/>
    <mergeCell ref="AJ9:AJ10"/>
    <mergeCell ref="AJ11:AJ12"/>
    <mergeCell ref="AJ13:AJ14"/>
    <mergeCell ref="AK29:AK30"/>
    <mergeCell ref="AH29:AH30"/>
    <mergeCell ref="AL21:AL22"/>
    <mergeCell ref="AG29:AG30"/>
    <mergeCell ref="AH27:AH28"/>
    <mergeCell ref="AI27:AI28"/>
    <mergeCell ref="AG27:AG28"/>
    <mergeCell ref="AG31:AI32"/>
    <mergeCell ref="AI29:AI30"/>
    <mergeCell ref="AM40:AN46"/>
    <mergeCell ref="U1:W1"/>
    <mergeCell ref="AI49:AL49"/>
    <mergeCell ref="J36:R36"/>
    <mergeCell ref="U36:X36"/>
    <mergeCell ref="AA36:AD36"/>
    <mergeCell ref="U37:X37"/>
    <mergeCell ref="AA37:AD37"/>
    <mergeCell ref="N37:Q37"/>
    <mergeCell ref="AA33:AF33"/>
    <mergeCell ref="J1:T1"/>
    <mergeCell ref="G4:Q4"/>
    <mergeCell ref="AI4:AI6"/>
    <mergeCell ref="E2:P2"/>
    <mergeCell ref="U2:Z2"/>
    <mergeCell ref="AG2:AH3"/>
    <mergeCell ref="A34:K35"/>
    <mergeCell ref="F32:T32"/>
    <mergeCell ref="J33:T33"/>
    <mergeCell ref="L35:O35"/>
    <mergeCell ref="L34:O34"/>
    <mergeCell ref="AJ19:AJ20"/>
    <mergeCell ref="AJ23:AJ24"/>
    <mergeCell ref="AI17:AI18"/>
    <mergeCell ref="B56:O56"/>
    <mergeCell ref="Q56:AB57"/>
    <mergeCell ref="AI50:AL50"/>
    <mergeCell ref="AI51:AL51"/>
    <mergeCell ref="AI52:AL52"/>
    <mergeCell ref="Q54:AA54"/>
    <mergeCell ref="A36:I36"/>
    <mergeCell ref="A32:E32"/>
    <mergeCell ref="A33:I33"/>
    <mergeCell ref="AA32:AF32"/>
    <mergeCell ref="Q45:AB45"/>
    <mergeCell ref="B45:O45"/>
    <mergeCell ref="A37:B37"/>
    <mergeCell ref="K37:M37"/>
    <mergeCell ref="C37:F37"/>
    <mergeCell ref="Q44:AA44"/>
    <mergeCell ref="A38:B38"/>
    <mergeCell ref="C38:AL38"/>
    <mergeCell ref="G37:J37"/>
  </mergeCells>
  <phoneticPr fontId="0" type="noConversion"/>
  <conditionalFormatting sqref="B7">
    <cfRule type="cellIs" dxfId="9" priority="2" stopIfTrue="1" operator="equal">
      <formula>"[?]"</formula>
    </cfRule>
  </conditionalFormatting>
  <conditionalFormatting sqref="G4:Q4">
    <cfRule type="cellIs" dxfId="8" priority="1" stopIfTrue="1" operator="equal">
      <formula>"[select type of appointment]"</formula>
    </cfRule>
  </conditionalFormatting>
  <conditionalFormatting sqref="U1:W1">
    <cfRule type="cellIs" dxfId="7" priority="3" stopIfTrue="1" operator="equal">
      <formula>"[year]"</formula>
    </cfRule>
  </conditionalFormatting>
  <conditionalFormatting sqref="AD9">
    <cfRule type="cellIs" dxfId="6" priority="4" stopIfTrue="1" operator="equal">
      <formula>" "</formula>
    </cfRule>
  </conditionalFormatting>
  <conditionalFormatting sqref="AD10">
    <cfRule type="cellIs" dxfId="5" priority="5" stopIfTrue="1" operator="equal">
      <formula>$AD$9</formula>
    </cfRule>
  </conditionalFormatting>
  <dataValidations count="6">
    <dataValidation type="list" allowBlank="1" showInputMessage="1" showErrorMessage="1" sqref="G4:Q4" xr:uid="{00000000-0002-0000-0100-000000000000}">
      <formula1>"[select type of appointment],Continuing Appointment,Fixed Term Appointment,Permanent Appointment,Temporary Appointment"</formula1>
    </dataValidation>
    <dataValidation type="list" allowBlank="1" showInputMessage="1" showErrorMessage="1" promptTitle="Input week day" prompt="Input the week day for the 1st of January. The week days for the rest of the year will automatically populate." sqref="B7" xr:uid="{00000000-0002-0000-0100-000001000000}">
      <formula1>"[?],M,Tu,W,T,F,Sa,S"</formula1>
    </dataValidation>
    <dataValidation type="list" showInputMessage="1" showErrorMessage="1" sqref="B14:AE14 B8:AF8 B16:AF16 B30:AF30 B24:AE24 B18:AE18 B20:AF20 B22:AF22 B28:AE28 B10:AD10 B12:AF12 B26:AF26" xr:uid="{00000000-0002-0000-0100-000002000000}">
      <formula1>LeaveType</formula1>
    </dataValidation>
    <dataValidation showInputMessage="1" showErrorMessage="1" sqref="M44 M42" xr:uid="{00000000-0002-0000-0100-000003000000}"/>
    <dataValidation allowBlank="1" showInputMessage="1" showErrorMessage="1" promptTitle="Input AL balance" prompt="Input AL balance from previous year" sqref="AI2:AI3" xr:uid="{00000000-0002-0000-0100-000004000000}"/>
    <dataValidation type="list" allowBlank="1" showInputMessage="1" showErrorMessage="1" sqref="U1:W1" xr:uid="{00000000-0002-0000-0100-000005000000}">
      <formula1>"[year],2018,2019,2020,2021,2022,2023,2024,2025"</formula1>
    </dataValidation>
  </dataValidations>
  <pageMargins left="0.87" right="0.19685039370078741" top="0.51181102362204722" bottom="0.51181102362204722" header="0.51181102362204722" footer="0.51181102362204722"/>
  <pageSetup paperSize="9" scale="76" orientation="landscape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tabColor indexed="44"/>
    <pageSetUpPr fitToPage="1"/>
  </sheetPr>
  <dimension ref="A1:AK42"/>
  <sheetViews>
    <sheetView workbookViewId="0">
      <selection activeCell="U1" sqref="U1:W1"/>
    </sheetView>
  </sheetViews>
  <sheetFormatPr defaultRowHeight="12.75" x14ac:dyDescent="0.2"/>
  <cols>
    <col min="1" max="32" width="3.28515625" customWidth="1"/>
    <col min="33" max="33" width="4" style="2" customWidth="1"/>
    <col min="34" max="34" width="3.85546875" style="1" customWidth="1"/>
    <col min="35" max="35" width="3.7109375" customWidth="1"/>
    <col min="36" max="36" width="3.42578125" style="1" customWidth="1"/>
    <col min="37" max="37" width="4.140625" customWidth="1"/>
  </cols>
  <sheetData>
    <row r="1" spans="1:37" ht="24" customHeight="1" thickBot="1" x14ac:dyDescent="0.25">
      <c r="A1" s="39"/>
      <c r="B1" s="44"/>
      <c r="D1" s="44"/>
      <c r="E1" s="44"/>
      <c r="F1" s="44"/>
      <c r="G1" s="44"/>
      <c r="H1" s="44"/>
      <c r="I1" s="44"/>
      <c r="L1" s="265" t="s">
        <v>92</v>
      </c>
      <c r="M1" s="265"/>
      <c r="N1" s="265"/>
      <c r="O1" s="265"/>
      <c r="P1" s="265"/>
      <c r="Q1" s="265"/>
      <c r="R1" s="265"/>
      <c r="S1" s="265"/>
      <c r="T1" s="265"/>
      <c r="U1" s="152">
        <v>2024</v>
      </c>
      <c r="V1" s="152"/>
      <c r="W1" s="152"/>
      <c r="X1" s="44"/>
      <c r="Y1" s="44"/>
      <c r="Z1" s="44"/>
      <c r="AA1" s="44"/>
      <c r="AB1" s="44"/>
      <c r="AC1" s="44"/>
      <c r="AD1" s="44"/>
      <c r="AE1" s="44"/>
      <c r="AF1" s="44"/>
      <c r="AG1" s="266" t="s">
        <v>95</v>
      </c>
      <c r="AH1" s="267"/>
      <c r="AI1" s="268"/>
      <c r="AJ1" s="262" t="s">
        <v>93</v>
      </c>
      <c r="AK1" s="271" t="s">
        <v>157</v>
      </c>
    </row>
    <row r="2" spans="1:37" ht="12.75" customHeight="1" x14ac:dyDescent="0.2">
      <c r="A2" s="45" t="s">
        <v>67</v>
      </c>
      <c r="B2" s="1"/>
      <c r="C2" s="1"/>
      <c r="E2" s="251" t="str">
        <f>'Attendance Record'!E2</f>
        <v xml:space="preserve"> </v>
      </c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3"/>
      <c r="R2" s="1" t="s">
        <v>68</v>
      </c>
      <c r="S2" s="1"/>
      <c r="T2" s="1"/>
      <c r="U2" s="254" t="str">
        <f>'Attendance Record'!U2</f>
        <v xml:space="preserve"> </v>
      </c>
      <c r="V2" s="255"/>
      <c r="W2" s="255"/>
      <c r="X2" s="255"/>
      <c r="Y2" s="255"/>
      <c r="Z2" s="256"/>
      <c r="AG2" s="269" t="str">
        <f>U1-1&amp;" Balance"</f>
        <v>2023 Balance</v>
      </c>
      <c r="AH2" s="270"/>
      <c r="AI2" s="257">
        <v>0</v>
      </c>
      <c r="AJ2" s="263"/>
      <c r="AK2" s="271"/>
    </row>
    <row r="3" spans="1:37" ht="11.25" customHeight="1" thickBot="1" x14ac:dyDescent="0.25">
      <c r="A3" s="41"/>
      <c r="D3" s="6"/>
      <c r="E3" s="12" t="s">
        <v>4</v>
      </c>
      <c r="F3" s="6"/>
      <c r="G3" s="6"/>
      <c r="H3" s="6"/>
      <c r="I3" s="6"/>
      <c r="J3" s="6"/>
      <c r="K3" s="6"/>
      <c r="L3" s="6"/>
      <c r="M3" s="12" t="s">
        <v>5</v>
      </c>
      <c r="N3" s="6"/>
      <c r="O3" s="6"/>
      <c r="P3" s="6"/>
      <c r="Q3" s="6"/>
      <c r="AG3" s="170"/>
      <c r="AH3" s="171"/>
      <c r="AI3" s="258"/>
      <c r="AJ3" s="263"/>
      <c r="AK3" s="271"/>
    </row>
    <row r="4" spans="1:37" x14ac:dyDescent="0.2">
      <c r="A4" s="45" t="s">
        <v>44</v>
      </c>
      <c r="E4" s="1"/>
      <c r="F4" s="1"/>
      <c r="G4" s="159" t="str">
        <f>'Attendance Record'!G4</f>
        <v>Fixed Term Appointment</v>
      </c>
      <c r="H4" s="159"/>
      <c r="I4" s="159"/>
      <c r="J4" s="159"/>
      <c r="K4" s="159"/>
      <c r="L4" s="159"/>
      <c r="M4" s="159"/>
      <c r="N4" s="159"/>
      <c r="O4" s="159"/>
      <c r="P4" s="159"/>
      <c r="Q4" s="159"/>
      <c r="S4" s="27"/>
      <c r="T4" s="1"/>
      <c r="U4" s="1"/>
      <c r="V4" s="1"/>
      <c r="Z4" s="1"/>
      <c r="AA4" s="1"/>
      <c r="AB4" s="1"/>
      <c r="AG4" s="204" t="s">
        <v>71</v>
      </c>
      <c r="AH4" s="204" t="s">
        <v>96</v>
      </c>
      <c r="AI4" s="264" t="s">
        <v>72</v>
      </c>
      <c r="AJ4" s="263"/>
      <c r="AK4" s="271"/>
    </row>
    <row r="5" spans="1:37" ht="10.5" customHeight="1" x14ac:dyDescent="0.2">
      <c r="A5" s="41"/>
      <c r="B5" s="5"/>
      <c r="C5" s="3"/>
      <c r="N5" s="1"/>
      <c r="O5" s="5"/>
      <c r="AG5" s="160"/>
      <c r="AH5" s="160"/>
      <c r="AI5" s="264"/>
      <c r="AJ5" s="263"/>
      <c r="AK5" s="271"/>
    </row>
    <row r="6" spans="1:37" ht="13.5" thickBot="1" x14ac:dyDescent="0.25">
      <c r="A6" s="46"/>
      <c r="B6" s="14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1">
        <v>16</v>
      </c>
      <c r="R6" s="11">
        <v>17</v>
      </c>
      <c r="S6" s="11">
        <v>18</v>
      </c>
      <c r="T6" s="11">
        <v>19</v>
      </c>
      <c r="U6" s="11">
        <v>20</v>
      </c>
      <c r="V6" s="11">
        <v>21</v>
      </c>
      <c r="W6" s="11">
        <v>22</v>
      </c>
      <c r="X6" s="11">
        <v>23</v>
      </c>
      <c r="Y6" s="11">
        <v>24</v>
      </c>
      <c r="Z6" s="11">
        <v>25</v>
      </c>
      <c r="AA6" s="11">
        <v>26</v>
      </c>
      <c r="AB6" s="11">
        <v>27</v>
      </c>
      <c r="AC6" s="11">
        <v>28</v>
      </c>
      <c r="AD6" s="11">
        <v>29</v>
      </c>
      <c r="AE6" s="11">
        <v>30</v>
      </c>
      <c r="AF6" s="13">
        <v>31</v>
      </c>
      <c r="AG6" s="160"/>
      <c r="AH6" s="160"/>
      <c r="AI6" s="264"/>
      <c r="AJ6" s="263"/>
      <c r="AK6" s="272"/>
    </row>
    <row r="7" spans="1:37" ht="13.5" thickBot="1" x14ac:dyDescent="0.25">
      <c r="A7" s="79" t="s">
        <v>9</v>
      </c>
      <c r="B7" s="82" t="str">
        <f>'Attendance Record'!B7</f>
        <v>M</v>
      </c>
      <c r="C7" s="80" t="str">
        <f>VLOOKUP(VLOOKUP(B7,Data!$A2:$B8,2,FALSE)+VLOOKUP(B7,Data!$C2:$D8,2,FALSE),Data!$B2:$C8,2,FALSE)</f>
        <v>Tu</v>
      </c>
      <c r="D7" s="11" t="str">
        <f>VLOOKUP(VLOOKUP(C7,Data!$A2:$B8,2,FALSE)+VLOOKUP(C7,Data!$C2:$D8,2,FALSE),Data!$B2:$C8,2,FALSE)</f>
        <v>W</v>
      </c>
      <c r="E7" s="11" t="str">
        <f>VLOOKUP(VLOOKUP(D7,Data!$A2:$B8,2,FALSE)+VLOOKUP(D7,Data!$C2:$D8,2,FALSE),Data!$B2:$C8,2,FALSE)</f>
        <v>T</v>
      </c>
      <c r="F7" s="11" t="str">
        <f>VLOOKUP(VLOOKUP(E7,Data!$A2:$B8,2,FALSE)+VLOOKUP(E7,Data!$C2:$D8,2,FALSE),Data!$B2:$C8,2,FALSE)</f>
        <v>F</v>
      </c>
      <c r="G7" s="11" t="str">
        <f>VLOOKUP(VLOOKUP(F7,Data!$A2:$B8,2,FALSE)+VLOOKUP(F7,Data!$C2:$D8,2,FALSE),Data!$B2:$C8,2,FALSE)</f>
        <v>Sa</v>
      </c>
      <c r="H7" s="11" t="str">
        <f>VLOOKUP(VLOOKUP(G7,Data!$A2:$B8,2,FALSE)+VLOOKUP(G7,Data!$C2:$D8,2,FALSE),Data!$B2:$C8,2,FALSE)</f>
        <v>S</v>
      </c>
      <c r="I7" s="11" t="str">
        <f>VLOOKUP(VLOOKUP(H7,Data!$A2:$B8,2,FALSE)+VLOOKUP(H7,Data!$C2:$D8,2,FALSE),Data!$B2:$C8,2,FALSE)</f>
        <v>M</v>
      </c>
      <c r="J7" s="11" t="str">
        <f>VLOOKUP(VLOOKUP(I7,Data!$A2:$B8,2,FALSE)+VLOOKUP(I7,Data!$C2:$D8,2,FALSE),Data!$B2:$C8,2,FALSE)</f>
        <v>Tu</v>
      </c>
      <c r="K7" s="11" t="str">
        <f>VLOOKUP(VLOOKUP(J7,Data!$A2:$B8,2,FALSE)+VLOOKUP(J7,Data!$C2:$D8,2,FALSE),Data!$B2:$C8,2,FALSE)</f>
        <v>W</v>
      </c>
      <c r="L7" s="11" t="str">
        <f>VLOOKUP(VLOOKUP(K7,Data!$A2:$B8,2,FALSE)+VLOOKUP(K7,Data!$C2:$D8,2,FALSE),Data!$B2:$C8,2,FALSE)</f>
        <v>T</v>
      </c>
      <c r="M7" s="11" t="str">
        <f>VLOOKUP(VLOOKUP(L7,Data!$A2:$B8,2,FALSE)+VLOOKUP(L7,Data!$C2:$D8,2,FALSE),Data!$B2:$C8,2,FALSE)</f>
        <v>F</v>
      </c>
      <c r="N7" s="11" t="str">
        <f>VLOOKUP(VLOOKUP(M7,Data!$A2:$B8,2,FALSE)+VLOOKUP(M7,Data!$C2:$D8,2,FALSE),Data!$B2:$C8,2,FALSE)</f>
        <v>Sa</v>
      </c>
      <c r="O7" s="11" t="str">
        <f>VLOOKUP(VLOOKUP(N7,Data!$A2:$B8,2,FALSE)+VLOOKUP(N7,Data!$C2:$D8,2,FALSE),Data!$B2:$C8,2,FALSE)</f>
        <v>S</v>
      </c>
      <c r="P7" s="11" t="str">
        <f>VLOOKUP(VLOOKUP(O7,Data!$A2:$B8,2,FALSE)+VLOOKUP(O7,Data!$C2:$D8,2,FALSE),Data!$B2:$C8,2,FALSE)</f>
        <v>M</v>
      </c>
      <c r="Q7" s="11" t="str">
        <f>VLOOKUP(VLOOKUP(P7,Data!$A2:$B8,2,FALSE)+VLOOKUP(P7,Data!$C2:$D8,2,FALSE),Data!$B2:$C8,2,FALSE)</f>
        <v>Tu</v>
      </c>
      <c r="R7" s="11" t="str">
        <f>VLOOKUP(VLOOKUP(Q7,Data!$A2:$B8,2,FALSE)+VLOOKUP(Q7,Data!$C2:$D8,2,FALSE),Data!$B2:$C8,2,FALSE)</f>
        <v>W</v>
      </c>
      <c r="S7" s="11" t="str">
        <f>VLOOKUP(VLOOKUP(R7,Data!$A2:$B8,2,FALSE)+VLOOKUP(R7,Data!$C2:$D8,2,FALSE),Data!$B2:$C8,2,FALSE)</f>
        <v>T</v>
      </c>
      <c r="T7" s="11" t="str">
        <f>VLOOKUP(VLOOKUP(S7,Data!$A2:$B8,2,FALSE)+VLOOKUP(S7,Data!$C2:$D8,2,FALSE),Data!$B2:$C8,2,FALSE)</f>
        <v>F</v>
      </c>
      <c r="U7" s="11" t="str">
        <f>VLOOKUP(VLOOKUP(T7,Data!$A2:$B8,2,FALSE)+VLOOKUP(T7,Data!$C2:$D8,2,FALSE),Data!$B2:$C8,2,FALSE)</f>
        <v>Sa</v>
      </c>
      <c r="V7" s="11" t="str">
        <f>VLOOKUP(VLOOKUP(U7,Data!$A2:$B8,2,FALSE)+VLOOKUP(U7,Data!$C2:$D8,2,FALSE),Data!$B2:$C8,2,FALSE)</f>
        <v>S</v>
      </c>
      <c r="W7" s="11" t="str">
        <f>VLOOKUP(VLOOKUP(V7,Data!$A2:$B8,2,FALSE)+VLOOKUP(V7,Data!$C2:$D8,2,FALSE),Data!$B2:$C8,2,FALSE)</f>
        <v>M</v>
      </c>
      <c r="X7" s="11" t="str">
        <f>VLOOKUP(VLOOKUP(W7,Data!$A2:$B8,2,FALSE)+VLOOKUP(W7,Data!$C2:$D8,2,FALSE),Data!$B2:$C8,2,FALSE)</f>
        <v>Tu</v>
      </c>
      <c r="Y7" s="11" t="str">
        <f>VLOOKUP(VLOOKUP(X7,Data!$A2:$B8,2,FALSE)+VLOOKUP(X7,Data!$C2:$D8,2,FALSE),Data!$B2:$C8,2,FALSE)</f>
        <v>W</v>
      </c>
      <c r="Z7" s="11" t="str">
        <f>VLOOKUP(VLOOKUP(Y7,Data!$A2:$B8,2,FALSE)+VLOOKUP(Y7,Data!$C2:$D8,2,FALSE),Data!$B2:$C8,2,FALSE)</f>
        <v>T</v>
      </c>
      <c r="AA7" s="11" t="str">
        <f>VLOOKUP(VLOOKUP(Z7,Data!$A2:$B8,2,FALSE)+VLOOKUP(Z7,Data!$C2:$D8,2,FALSE),Data!$B2:$C8,2,FALSE)</f>
        <v>F</v>
      </c>
      <c r="AB7" s="11" t="str">
        <f>VLOOKUP(VLOOKUP(AA7,Data!$A2:$B8,2,FALSE)+VLOOKUP(AA7,Data!$C2:$D8,2,FALSE),Data!$B2:$C8,2,FALSE)</f>
        <v>Sa</v>
      </c>
      <c r="AC7" s="11" t="str">
        <f>VLOOKUP(VLOOKUP(AB7,Data!$A2:$B8,2,FALSE)+VLOOKUP(AB7,Data!$C2:$D8,2,FALSE),Data!$B2:$C8,2,FALSE)</f>
        <v>S</v>
      </c>
      <c r="AD7" s="11" t="str">
        <f>VLOOKUP(VLOOKUP(AC7,Data!$A2:$B8,2,FALSE)+VLOOKUP(AC7,Data!$C2:$D8,2,FALSE),Data!$B2:$C8,2,FALSE)</f>
        <v>M</v>
      </c>
      <c r="AE7" s="11" t="str">
        <f>VLOOKUP(VLOOKUP(AD7,Data!$A2:$B8,2,FALSE)+VLOOKUP(AD7,Data!$C2:$D8,2,FALSE),Data!$B2:$C8,2,FALSE)</f>
        <v>Tu</v>
      </c>
      <c r="AF7" s="13" t="str">
        <f>VLOOKUP(VLOOKUP(AE7,Data!$A2:$B8,2,FALSE)+VLOOKUP(AE7,Data!$C2:$D8,2,FALSE),Data!$B2:$C8,2,FALSE)</f>
        <v>W</v>
      </c>
      <c r="AG7" s="106"/>
      <c r="AH7" s="107"/>
      <c r="AI7" s="107"/>
      <c r="AJ7" s="123"/>
      <c r="AK7" s="108"/>
    </row>
    <row r="8" spans="1:37" ht="15.75" customHeight="1" x14ac:dyDescent="0.2">
      <c r="A8" s="47"/>
      <c r="B8" s="81" t="str">
        <f>IF('Attendance Record'!B8="HL","HL"," ")</f>
        <v xml:space="preserve"> </v>
      </c>
      <c r="C8" s="81" t="str">
        <f>IF('Attendance Record'!C8="HL","HL"," ")</f>
        <v xml:space="preserve"> </v>
      </c>
      <c r="D8" s="81" t="str">
        <f>IF('Attendance Record'!D8="HL","HL"," ")</f>
        <v xml:space="preserve"> </v>
      </c>
      <c r="E8" s="81" t="str">
        <f>IF('Attendance Record'!E8="HL","HL"," ")</f>
        <v xml:space="preserve"> </v>
      </c>
      <c r="F8" s="81" t="str">
        <f>IF('Attendance Record'!F8="HL","HL"," ")</f>
        <v xml:space="preserve"> </v>
      </c>
      <c r="G8" s="81" t="str">
        <f>IF('Attendance Record'!G8="HL","HL"," ")</f>
        <v xml:space="preserve"> </v>
      </c>
      <c r="H8" s="81" t="str">
        <f>IF('Attendance Record'!H8="HL","HL"," ")</f>
        <v xml:space="preserve"> </v>
      </c>
      <c r="I8" s="81" t="str">
        <f>IF('Attendance Record'!I8="HL","HL"," ")</f>
        <v xml:space="preserve"> </v>
      </c>
      <c r="J8" s="81" t="str">
        <f>IF('Attendance Record'!J8="HL","HL"," ")</f>
        <v xml:space="preserve"> </v>
      </c>
      <c r="K8" s="81" t="str">
        <f>IF('Attendance Record'!K8="HL","HL"," ")</f>
        <v xml:space="preserve"> </v>
      </c>
      <c r="L8" s="81" t="str">
        <f>IF('Attendance Record'!L8="HL","HL"," ")</f>
        <v xml:space="preserve"> </v>
      </c>
      <c r="M8" s="81" t="str">
        <f>IF('Attendance Record'!M8="HL","HL"," ")</f>
        <v xml:space="preserve"> </v>
      </c>
      <c r="N8" s="81" t="str">
        <f>IF('Attendance Record'!N8="HL","HL"," ")</f>
        <v xml:space="preserve"> </v>
      </c>
      <c r="O8" s="81" t="str">
        <f>IF('Attendance Record'!O8="HL","HL"," ")</f>
        <v xml:space="preserve"> </v>
      </c>
      <c r="P8" s="81" t="str">
        <f>IF('Attendance Record'!P8="HL","HL"," ")</f>
        <v xml:space="preserve"> </v>
      </c>
      <c r="Q8" s="81" t="str">
        <f>IF('Attendance Record'!Q8="HL","HL"," ")</f>
        <v xml:space="preserve"> </v>
      </c>
      <c r="R8" s="81" t="str">
        <f>IF('Attendance Record'!R8="HL","HL"," ")</f>
        <v xml:space="preserve"> </v>
      </c>
      <c r="S8" s="81" t="str">
        <f>IF('Attendance Record'!S8="HL","HL"," ")</f>
        <v xml:space="preserve"> </v>
      </c>
      <c r="T8" s="81" t="str">
        <f>IF('Attendance Record'!T8="HL","HL"," ")</f>
        <v xml:space="preserve"> </v>
      </c>
      <c r="U8" s="81" t="str">
        <f>IF('Attendance Record'!U8="HL","HL"," ")</f>
        <v xml:space="preserve"> </v>
      </c>
      <c r="V8" s="81" t="str">
        <f>IF('Attendance Record'!V8="HL","HL"," ")</f>
        <v xml:space="preserve"> </v>
      </c>
      <c r="W8" s="81" t="str">
        <f>IF('Attendance Record'!W8="HL","HL"," ")</f>
        <v xml:space="preserve"> </v>
      </c>
      <c r="X8" s="81" t="str">
        <f>IF('Attendance Record'!X8="HL","HL"," ")</f>
        <v xml:space="preserve"> </v>
      </c>
      <c r="Y8" s="81" t="str">
        <f>IF('Attendance Record'!Y8="HL","HL"," ")</f>
        <v xml:space="preserve"> </v>
      </c>
      <c r="Z8" s="81" t="str">
        <f>IF('Attendance Record'!Z8="HL","HL"," ")</f>
        <v xml:space="preserve"> </v>
      </c>
      <c r="AA8" s="81" t="str">
        <f>IF('Attendance Record'!AA8="HL","HL"," ")</f>
        <v xml:space="preserve"> </v>
      </c>
      <c r="AB8" s="81" t="str">
        <f>IF('Attendance Record'!AB8="HL","HL"," ")</f>
        <v xml:space="preserve"> </v>
      </c>
      <c r="AC8" s="81" t="str">
        <f>IF('Attendance Record'!AC8="HL","HL"," ")</f>
        <v xml:space="preserve"> </v>
      </c>
      <c r="AD8" s="81" t="str">
        <f>IF('Attendance Record'!AD8="HL","HL"," ")</f>
        <v xml:space="preserve"> </v>
      </c>
      <c r="AE8" s="81" t="str">
        <f>IF('Attendance Record'!AE8="HL","HL"," ")</f>
        <v xml:space="preserve"> </v>
      </c>
      <c r="AF8" s="103" t="str">
        <f>IF('Attendance Record'!AF8="HL","HL"," ")</f>
        <v xml:space="preserve"> </v>
      </c>
      <c r="AG8" s="109" t="str">
        <f>IF(OR(AJ8="A",AJ8="B",AJ8="C",AJ8="H"),1,IF(AND(AK8="no",OR(AJ8="D",AJ8="E")),2,IF(AND(AK8="yes",OR(AJ8="D",AJ8="E")),1,"")))</f>
        <v/>
      </c>
      <c r="AH8" s="102">
        <f>IF(COUNTIF(B8:AF8,"HL")&gt;0,24,0)</f>
        <v>0</v>
      </c>
      <c r="AI8" s="102">
        <f>SUM(AI2,AG8)-AH8</f>
        <v>0</v>
      </c>
      <c r="AJ8" s="122" t="s">
        <v>156</v>
      </c>
      <c r="AK8" s="110" t="s">
        <v>156</v>
      </c>
    </row>
    <row r="9" spans="1:37" x14ac:dyDescent="0.2">
      <c r="A9" s="47" t="s">
        <v>10</v>
      </c>
      <c r="B9" s="11" t="str">
        <f>VLOOKUP(VLOOKUP(AF7,Data!$A2:$B8,2,FALSE)+VLOOKUP(AF7,Data!$C2:$D8,2,FALSE),Data!$B2:$C8,2,FALSE)</f>
        <v>T</v>
      </c>
      <c r="C9" s="11" t="str">
        <f>VLOOKUP(VLOOKUP(B9,Data!$A2:$B8,2,FALSE)+VLOOKUP(B9,Data!$C2:$D8,2,FALSE),Data!$B2:$C8,2,FALSE)</f>
        <v>F</v>
      </c>
      <c r="D9" s="11" t="str">
        <f>VLOOKUP(VLOOKUP(C9,Data!$A2:$B8,2,FALSE)+VLOOKUP(C9,Data!$C2:$D8,2,FALSE),Data!$B2:$C8,2,FALSE)</f>
        <v>Sa</v>
      </c>
      <c r="E9" s="11" t="str">
        <f>VLOOKUP(VLOOKUP(D9,Data!$A2:$B8,2,FALSE)+VLOOKUP(D9,Data!$C2:$D8,2,FALSE),Data!$B2:$C8,2,FALSE)</f>
        <v>S</v>
      </c>
      <c r="F9" s="11" t="str">
        <f>VLOOKUP(VLOOKUP(E9,Data!$A2:$B8,2,FALSE)+VLOOKUP(E9,Data!$C2:$D8,2,FALSE),Data!$B2:$C8,2,FALSE)</f>
        <v>M</v>
      </c>
      <c r="G9" s="11" t="str">
        <f>VLOOKUP(VLOOKUP(F9,Data!$A2:$B8,2,FALSE)+VLOOKUP(F9,Data!$C2:$D8,2,FALSE),Data!$B2:$C8,2,FALSE)</f>
        <v>Tu</v>
      </c>
      <c r="H9" s="11" t="str">
        <f>VLOOKUP(VLOOKUP(G9,Data!$A2:$B8,2,FALSE)+VLOOKUP(G9,Data!$C2:$D8,2,FALSE),Data!$B2:$C8,2,FALSE)</f>
        <v>W</v>
      </c>
      <c r="I9" s="11" t="str">
        <f>VLOOKUP(VLOOKUP(H9,Data!$A2:$B8,2,FALSE)+VLOOKUP(H9,Data!$C2:$D8,2,FALSE),Data!$B2:$C8,2,FALSE)</f>
        <v>T</v>
      </c>
      <c r="J9" s="11" t="str">
        <f>VLOOKUP(VLOOKUP(I9,Data!$A2:$B8,2,FALSE)+VLOOKUP(I9,Data!$C2:$D8,2,FALSE),Data!$B2:$C8,2,FALSE)</f>
        <v>F</v>
      </c>
      <c r="K9" s="11" t="str">
        <f>VLOOKUP(VLOOKUP(J9,Data!$A2:$B8,2,FALSE)+VLOOKUP(J9,Data!$C2:$D8,2,FALSE),Data!$B2:$C8,2,FALSE)</f>
        <v>Sa</v>
      </c>
      <c r="L9" s="11" t="str">
        <f>VLOOKUP(VLOOKUP(K9,Data!$A2:$B8,2,FALSE)+VLOOKUP(K9,Data!$C2:$D8,2,FALSE),Data!$B2:$C8,2,FALSE)</f>
        <v>S</v>
      </c>
      <c r="M9" s="11" t="str">
        <f>VLOOKUP(VLOOKUP(L9,Data!$A2:$B8,2,FALSE)+VLOOKUP(L9,Data!$C2:$D8,2,FALSE),Data!$B2:$C8,2,FALSE)</f>
        <v>M</v>
      </c>
      <c r="N9" s="11" t="str">
        <f>VLOOKUP(VLOOKUP(M9,Data!$A2:$B8,2,FALSE)+VLOOKUP(M9,Data!$C2:$D8,2,FALSE),Data!$B2:$C8,2,FALSE)</f>
        <v>Tu</v>
      </c>
      <c r="O9" s="11" t="str">
        <f>VLOOKUP(VLOOKUP(N9,Data!$A2:$B8,2,FALSE)+VLOOKUP(N9,Data!$C2:$D8,2,FALSE),Data!$B2:$C8,2,FALSE)</f>
        <v>W</v>
      </c>
      <c r="P9" s="11" t="str">
        <f>VLOOKUP(VLOOKUP(O9,Data!$A2:$B8,2,FALSE)+VLOOKUP(O9,Data!$C2:$D8,2,FALSE),Data!$B2:$C8,2,FALSE)</f>
        <v>T</v>
      </c>
      <c r="Q9" s="11" t="str">
        <f>VLOOKUP(VLOOKUP(P9,Data!$A2:$B8,2,FALSE)+VLOOKUP(P9,Data!$C2:$D8,2,FALSE),Data!$B2:$C8,2,FALSE)</f>
        <v>F</v>
      </c>
      <c r="R9" s="11" t="str">
        <f>VLOOKUP(VLOOKUP(Q9,Data!$A2:$B8,2,FALSE)+VLOOKUP(Q9,Data!$C2:$D8,2,FALSE),Data!$B2:$C8,2,FALSE)</f>
        <v>Sa</v>
      </c>
      <c r="S9" s="11" t="str">
        <f>VLOOKUP(VLOOKUP(R9,Data!$A2:$B8,2,FALSE)+VLOOKUP(R9,Data!$C2:$D8,2,FALSE),Data!$B2:$C8,2,FALSE)</f>
        <v>S</v>
      </c>
      <c r="T9" s="11" t="str">
        <f>VLOOKUP(VLOOKUP(S9,Data!$A2:$B8,2,FALSE)+VLOOKUP(S9,Data!$C2:$D8,2,FALSE),Data!$B2:$C8,2,FALSE)</f>
        <v>M</v>
      </c>
      <c r="U9" s="11" t="str">
        <f>VLOOKUP(VLOOKUP(T9,Data!$A2:$B8,2,FALSE)+VLOOKUP(T9,Data!$C2:$D8,2,FALSE),Data!$B2:$C8,2,FALSE)</f>
        <v>Tu</v>
      </c>
      <c r="V9" s="11" t="str">
        <f>VLOOKUP(VLOOKUP(U9,Data!$A2:$B8,2,FALSE)+VLOOKUP(U9,Data!$C2:$D8,2,FALSE),Data!$B2:$C8,2,FALSE)</f>
        <v>W</v>
      </c>
      <c r="W9" s="11" t="str">
        <f>VLOOKUP(VLOOKUP(V9,Data!$A2:$B8,2,FALSE)+VLOOKUP(V9,Data!$C2:$D8,2,FALSE),Data!$B2:$C8,2,FALSE)</f>
        <v>T</v>
      </c>
      <c r="X9" s="11" t="str">
        <f>VLOOKUP(VLOOKUP(W9,Data!$A2:$B8,2,FALSE)+VLOOKUP(W9,Data!$C2:$D8,2,FALSE),Data!$B2:$C8,2,FALSE)</f>
        <v>F</v>
      </c>
      <c r="Y9" s="11" t="str">
        <f>VLOOKUP(VLOOKUP(X9,Data!$A2:$B8,2,FALSE)+VLOOKUP(X9,Data!$C2:$D8,2,FALSE),Data!$B2:$C8,2,FALSE)</f>
        <v>Sa</v>
      </c>
      <c r="Z9" s="11" t="str">
        <f>VLOOKUP(VLOOKUP(Y9,Data!$A2:$B8,2,FALSE)+VLOOKUP(Y9,Data!$C2:$D8,2,FALSE),Data!$B2:$C8,2,FALSE)</f>
        <v>S</v>
      </c>
      <c r="AA9" s="11" t="str">
        <f>VLOOKUP(VLOOKUP(Z9,Data!$A2:$B8,2,FALSE)+VLOOKUP(Z9,Data!$C2:$D8,2,FALSE),Data!$B2:$C8,2,FALSE)</f>
        <v>M</v>
      </c>
      <c r="AB9" s="11" t="str">
        <f>VLOOKUP(VLOOKUP(AA9,Data!$A2:$B8,2,FALSE)+VLOOKUP(AA9,Data!$C2:$D8,2,FALSE),Data!$B2:$C8,2,FALSE)</f>
        <v>Tu</v>
      </c>
      <c r="AC9" s="11" t="str">
        <f>VLOOKUP(VLOOKUP(AB9,Data!$A2:$B8,2,FALSE)+VLOOKUP(AB9,Data!$C2:$D8,2,FALSE),Data!$B2:$C8,2,FALSE)</f>
        <v>W</v>
      </c>
      <c r="AD9" s="11" t="str">
        <f>IF(ISERROR(VLOOKUP(U1,Data!A11:B16,1,FALSE)),"",VLOOKUP(VLOOKUP(AC9,Data!$A2:$B8,2,FALSE)+VLOOKUP(AC9,Data!$C2:$D8,2,FALSE),Data!$B2:$C8,2,FALSE))</f>
        <v/>
      </c>
      <c r="AE9" s="78"/>
      <c r="AF9" s="104"/>
      <c r="AG9" s="109" t="str">
        <f t="shared" ref="AG9:AG30" si="0">IF(OR(AJ9="A",AJ9="B",AJ9="C",AJ9="H"),1,IF(AND(AK9="no",OR(AJ9="D",AJ9="E")),2,IF(AND(AK9="yes",OR(AJ9="D",AJ9="E")),1,"")))</f>
        <v/>
      </c>
      <c r="AH9" s="102"/>
      <c r="AI9" s="102"/>
      <c r="AJ9" s="122"/>
      <c r="AK9" s="110"/>
    </row>
    <row r="10" spans="1:37" ht="15.75" customHeight="1" x14ac:dyDescent="0.2">
      <c r="A10" s="47"/>
      <c r="B10" s="81" t="str">
        <f>IF('Attendance Record'!B10="HL","HL"," ")</f>
        <v xml:space="preserve"> </v>
      </c>
      <c r="C10" s="81" t="str">
        <f>IF('Attendance Record'!C10="HL","HL"," ")</f>
        <v xml:space="preserve"> </v>
      </c>
      <c r="D10" s="81" t="str">
        <f>IF('Attendance Record'!D10="HL","HL"," ")</f>
        <v xml:space="preserve"> </v>
      </c>
      <c r="E10" s="81" t="str">
        <f>IF('Attendance Record'!E10="HL","HL"," ")</f>
        <v xml:space="preserve"> </v>
      </c>
      <c r="F10" s="81" t="str">
        <f>IF('Attendance Record'!F10="HL","HL"," ")</f>
        <v xml:space="preserve"> </v>
      </c>
      <c r="G10" s="81" t="str">
        <f>IF('Attendance Record'!G10="HL","HL"," ")</f>
        <v xml:space="preserve"> </v>
      </c>
      <c r="H10" s="81" t="str">
        <f>IF('Attendance Record'!H10="HL","HL"," ")</f>
        <v xml:space="preserve"> </v>
      </c>
      <c r="I10" s="81" t="str">
        <f>IF('Attendance Record'!I10="HL","HL"," ")</f>
        <v xml:space="preserve"> </v>
      </c>
      <c r="J10" s="81" t="str">
        <f>IF('Attendance Record'!J10="HL","HL"," ")</f>
        <v xml:space="preserve"> </v>
      </c>
      <c r="K10" s="81" t="str">
        <f>IF('Attendance Record'!K10="HL","HL"," ")</f>
        <v xml:space="preserve"> </v>
      </c>
      <c r="L10" s="81" t="str">
        <f>IF('Attendance Record'!L10="HL","HL"," ")</f>
        <v xml:space="preserve"> </v>
      </c>
      <c r="M10" s="81" t="str">
        <f>IF('Attendance Record'!M10="HL","HL"," ")</f>
        <v xml:space="preserve"> </v>
      </c>
      <c r="N10" s="81" t="str">
        <f>IF('Attendance Record'!N10="HL","HL"," ")</f>
        <v xml:space="preserve"> </v>
      </c>
      <c r="O10" s="81" t="str">
        <f>IF('Attendance Record'!O10="HL","HL"," ")</f>
        <v xml:space="preserve"> </v>
      </c>
      <c r="P10" s="81" t="str">
        <f>IF('Attendance Record'!P10="HL","HL"," ")</f>
        <v xml:space="preserve"> </v>
      </c>
      <c r="Q10" s="81" t="str">
        <f>IF('Attendance Record'!Q10="HL","HL"," ")</f>
        <v xml:space="preserve"> </v>
      </c>
      <c r="R10" s="81" t="str">
        <f>IF('Attendance Record'!R10="HL","HL"," ")</f>
        <v xml:space="preserve"> </v>
      </c>
      <c r="S10" s="81" t="str">
        <f>IF('Attendance Record'!S10="HL","HL"," ")</f>
        <v xml:space="preserve"> </v>
      </c>
      <c r="T10" s="81" t="str">
        <f>IF('Attendance Record'!T10="HL","HL"," ")</f>
        <v xml:space="preserve"> </v>
      </c>
      <c r="U10" s="81" t="str">
        <f>IF('Attendance Record'!U10="HL","HL"," ")</f>
        <v xml:space="preserve"> </v>
      </c>
      <c r="V10" s="81" t="str">
        <f>IF('Attendance Record'!V10="HL","HL"," ")</f>
        <v xml:space="preserve"> </v>
      </c>
      <c r="W10" s="81" t="str">
        <f>IF('Attendance Record'!W10="HL","HL"," ")</f>
        <v xml:space="preserve"> </v>
      </c>
      <c r="X10" s="81" t="str">
        <f>IF('Attendance Record'!X10="HL","HL"," ")</f>
        <v xml:space="preserve"> </v>
      </c>
      <c r="Y10" s="81" t="str">
        <f>IF('Attendance Record'!Y10="HL","HL"," ")</f>
        <v xml:space="preserve"> </v>
      </c>
      <c r="Z10" s="81" t="str">
        <f>IF('Attendance Record'!Z10="HL","HL"," ")</f>
        <v xml:space="preserve"> </v>
      </c>
      <c r="AA10" s="81" t="str">
        <f>IF('Attendance Record'!AA10="HL","HL"," ")</f>
        <v xml:space="preserve"> </v>
      </c>
      <c r="AB10" s="81" t="str">
        <f>IF('Attendance Record'!AB10="HL","HL"," ")</f>
        <v xml:space="preserve"> </v>
      </c>
      <c r="AC10" s="81" t="str">
        <f>IF('Attendance Record'!AC10="HL","HL"," ")</f>
        <v xml:space="preserve"> </v>
      </c>
      <c r="AD10" s="81" t="str">
        <f>IF('Attendance Record'!AD10="HL","HL"," ")</f>
        <v xml:space="preserve"> </v>
      </c>
      <c r="AE10" s="55"/>
      <c r="AF10" s="56"/>
      <c r="AG10" s="109" t="str">
        <f t="shared" si="0"/>
        <v/>
      </c>
      <c r="AH10" s="102">
        <f>IF(COUNTIF(B10:AF10,"HL")&gt;0,24,0)</f>
        <v>0</v>
      </c>
      <c r="AI10" s="102">
        <f>SUM(AI8,AG10)-AH10</f>
        <v>0</v>
      </c>
      <c r="AJ10" s="122" t="str">
        <f>IF(AJ8="[?]"," ",AJ8)</f>
        <v xml:space="preserve"> </v>
      </c>
      <c r="AK10" s="110" t="str">
        <f>IF(AK8="yes","yes",IF(AK8="no","no","[?]"))</f>
        <v>[?]</v>
      </c>
    </row>
    <row r="11" spans="1:37" ht="15.75" customHeight="1" x14ac:dyDescent="0.2">
      <c r="A11" s="47" t="s">
        <v>11</v>
      </c>
      <c r="B11" s="11" t="str">
        <f>IF(ISERROR(VLOOKUP(U1,Data!A11:B16,1,FALSE)),VLOOKUP(VLOOKUP(AC9,Data!$A2:$B8,2,FALSE)+VLOOKUP(AC9,Data!$C2:$D8,2,FALSE),Data!$B2:$C8,2,FALSE),VLOOKUP(VLOOKUP(AD9,Data!$A2:$B8,2,FALSE)+VLOOKUP(AD9,Data!$C2:$D8,2,FALSE),Data!$B2:$C8,2,FALSE))</f>
        <v>T</v>
      </c>
      <c r="C11" s="11" t="str">
        <f>VLOOKUP(VLOOKUP(B11,Data!$A2:$B8,2,FALSE)+VLOOKUP(B11,Data!$C2:$D8,2,FALSE),Data!$B2:$C8,2,FALSE)</f>
        <v>F</v>
      </c>
      <c r="D11" s="11" t="str">
        <f>VLOOKUP(VLOOKUP(C11,Data!$A2:$B8,2,FALSE)+VLOOKUP(C11,Data!$C2:$D8,2,FALSE),Data!$B2:$C8,2,FALSE)</f>
        <v>Sa</v>
      </c>
      <c r="E11" s="11" t="str">
        <f>VLOOKUP(VLOOKUP(D11,Data!$A2:$B8,2,FALSE)+VLOOKUP(D11,Data!$C2:$D8,2,FALSE),Data!$B2:$C8,2,FALSE)</f>
        <v>S</v>
      </c>
      <c r="F11" s="11" t="str">
        <f>VLOOKUP(VLOOKUP(E11,Data!$A2:$B8,2,FALSE)+VLOOKUP(E11,Data!$C2:$D8,2,FALSE),Data!$B2:$C8,2,FALSE)</f>
        <v>M</v>
      </c>
      <c r="G11" s="11" t="str">
        <f>VLOOKUP(VLOOKUP(F11,Data!$A2:$B8,2,FALSE)+VLOOKUP(F11,Data!$C2:$D8,2,FALSE),Data!$B2:$C8,2,FALSE)</f>
        <v>Tu</v>
      </c>
      <c r="H11" s="11" t="str">
        <f>VLOOKUP(VLOOKUP(G11,Data!$A2:$B8,2,FALSE)+VLOOKUP(G11,Data!$C2:$D8,2,FALSE),Data!$B2:$C8,2,FALSE)</f>
        <v>W</v>
      </c>
      <c r="I11" s="11" t="str">
        <f>VLOOKUP(VLOOKUP(H11,Data!$A2:$B8,2,FALSE)+VLOOKUP(H11,Data!$C2:$D8,2,FALSE),Data!$B2:$C8,2,FALSE)</f>
        <v>T</v>
      </c>
      <c r="J11" s="11" t="str">
        <f>VLOOKUP(VLOOKUP(I11,Data!$A2:$B8,2,FALSE)+VLOOKUP(I11,Data!$C2:$D8,2,FALSE),Data!$B2:$C8,2,FALSE)</f>
        <v>F</v>
      </c>
      <c r="K11" s="11" t="str">
        <f>VLOOKUP(VLOOKUP(J11,Data!$A2:$B8,2,FALSE)+VLOOKUP(J11,Data!$C2:$D8,2,FALSE),Data!$B2:$C8,2,FALSE)</f>
        <v>Sa</v>
      </c>
      <c r="L11" s="11" t="str">
        <f>VLOOKUP(VLOOKUP(K11,Data!$A2:$B8,2,FALSE)+VLOOKUP(K11,Data!$C2:$D8,2,FALSE),Data!$B2:$C8,2,FALSE)</f>
        <v>S</v>
      </c>
      <c r="M11" s="11" t="str">
        <f>VLOOKUP(VLOOKUP(L11,Data!$A2:$B8,2,FALSE)+VLOOKUP(L11,Data!$C2:$D8,2,FALSE),Data!$B2:$C8,2,FALSE)</f>
        <v>M</v>
      </c>
      <c r="N11" s="11" t="str">
        <f>VLOOKUP(VLOOKUP(M11,Data!$A2:$B8,2,FALSE)+VLOOKUP(M11,Data!$C2:$D8,2,FALSE),Data!$B2:$C8,2,FALSE)</f>
        <v>Tu</v>
      </c>
      <c r="O11" s="11" t="str">
        <f>VLOOKUP(VLOOKUP(N11,Data!$A2:$B8,2,FALSE)+VLOOKUP(N11,Data!$C2:$D8,2,FALSE),Data!$B2:$C8,2,FALSE)</f>
        <v>W</v>
      </c>
      <c r="P11" s="11" t="str">
        <f>VLOOKUP(VLOOKUP(O11,Data!$A2:$B8,2,FALSE)+VLOOKUP(O11,Data!$C2:$D8,2,FALSE),Data!$B2:$C8,2,FALSE)</f>
        <v>T</v>
      </c>
      <c r="Q11" s="11" t="str">
        <f>VLOOKUP(VLOOKUP(P11,Data!$A2:$B8,2,FALSE)+VLOOKUP(P11,Data!$C2:$D8,2,FALSE),Data!$B2:$C8,2,FALSE)</f>
        <v>F</v>
      </c>
      <c r="R11" s="11" t="str">
        <f>VLOOKUP(VLOOKUP(Q11,Data!$A2:$B8,2,FALSE)+VLOOKUP(Q11,Data!$C2:$D8,2,FALSE),Data!$B2:$C8,2,FALSE)</f>
        <v>Sa</v>
      </c>
      <c r="S11" s="11" t="str">
        <f>VLOOKUP(VLOOKUP(R11,Data!$A2:$B8,2,FALSE)+VLOOKUP(R11,Data!$C2:$D8,2,FALSE),Data!$B2:$C8,2,FALSE)</f>
        <v>S</v>
      </c>
      <c r="T11" s="11" t="str">
        <f>VLOOKUP(VLOOKUP(S11,Data!$A2:$B8,2,FALSE)+VLOOKUP(S11,Data!$C2:$D8,2,FALSE),Data!$B2:$C8,2,FALSE)</f>
        <v>M</v>
      </c>
      <c r="U11" s="11" t="str">
        <f>VLOOKUP(VLOOKUP(T11,Data!$A2:$B8,2,FALSE)+VLOOKUP(T11,Data!$C2:$D8,2,FALSE),Data!$B2:$C8,2,FALSE)</f>
        <v>Tu</v>
      </c>
      <c r="V11" s="11" t="str">
        <f>VLOOKUP(VLOOKUP(U11,Data!$A2:$B8,2,FALSE)+VLOOKUP(U11,Data!$C2:$D8,2,FALSE),Data!$B2:$C8,2,FALSE)</f>
        <v>W</v>
      </c>
      <c r="W11" s="11" t="str">
        <f>VLOOKUP(VLOOKUP(V11,Data!$A2:$B8,2,FALSE)+VLOOKUP(V11,Data!$C2:$D8,2,FALSE),Data!$B2:$C8,2,FALSE)</f>
        <v>T</v>
      </c>
      <c r="X11" s="11" t="str">
        <f>VLOOKUP(VLOOKUP(W11,Data!$A2:$B8,2,FALSE)+VLOOKUP(W11,Data!$C2:$D8,2,FALSE),Data!$B2:$C8,2,FALSE)</f>
        <v>F</v>
      </c>
      <c r="Y11" s="11" t="str">
        <f>VLOOKUP(VLOOKUP(X11,Data!$A2:$B8,2,FALSE)+VLOOKUP(X11,Data!$C2:$D8,2,FALSE),Data!$B2:$C8,2,FALSE)</f>
        <v>Sa</v>
      </c>
      <c r="Z11" s="11" t="str">
        <f>VLOOKUP(VLOOKUP(Y11,Data!$A2:$B8,2,FALSE)+VLOOKUP(Y11,Data!$C2:$D8,2,FALSE),Data!$B2:$C8,2,FALSE)</f>
        <v>S</v>
      </c>
      <c r="AA11" s="11" t="str">
        <f>VLOOKUP(VLOOKUP(Z11,Data!$A2:$B8,2,FALSE)+VLOOKUP(Z11,Data!$C2:$D8,2,FALSE),Data!$B2:$C8,2,FALSE)</f>
        <v>M</v>
      </c>
      <c r="AB11" s="11" t="str">
        <f>VLOOKUP(VLOOKUP(AA11,Data!$A2:$B8,2,FALSE)+VLOOKUP(AA11,Data!$C2:$D8,2,FALSE),Data!$B2:$C8,2,FALSE)</f>
        <v>Tu</v>
      </c>
      <c r="AC11" s="11" t="str">
        <f>VLOOKUP(VLOOKUP(AB11,Data!$A2:$B8,2,FALSE)+VLOOKUP(AB11,Data!$C2:$D8,2,FALSE),Data!$B2:$C8,2,FALSE)</f>
        <v>W</v>
      </c>
      <c r="AD11" s="11" t="str">
        <f>VLOOKUP(VLOOKUP(AC11,Data!$A2:$B8,2,FALSE)+VLOOKUP(AC11,Data!$C2:$D8,2,FALSE),Data!$B2:$C8,2,FALSE)</f>
        <v>T</v>
      </c>
      <c r="AE11" s="11" t="str">
        <f>VLOOKUP(VLOOKUP(AD11,Data!$A2:$B8,2,FALSE)+VLOOKUP(AD11,Data!$C2:$D8,2,FALSE),Data!$B2:$C8,2,FALSE)</f>
        <v>F</v>
      </c>
      <c r="AF11" s="13" t="str">
        <f>VLOOKUP(VLOOKUP(AE11,Data!$A2:$B8,2,FALSE)+VLOOKUP(AE11,Data!$C2:$D8,2,FALSE),Data!$B2:$C8,2,FALSE)</f>
        <v>Sa</v>
      </c>
      <c r="AG11" s="109" t="str">
        <f t="shared" si="0"/>
        <v/>
      </c>
      <c r="AH11" s="102"/>
      <c r="AI11" s="102"/>
      <c r="AJ11" s="122"/>
      <c r="AK11" s="110"/>
    </row>
    <row r="12" spans="1:37" ht="15.75" customHeight="1" x14ac:dyDescent="0.2">
      <c r="A12" s="47"/>
      <c r="B12" s="81" t="str">
        <f>IF('Attendance Record'!B12="HL","HL"," ")</f>
        <v xml:space="preserve"> </v>
      </c>
      <c r="C12" s="81" t="str">
        <f>IF('Attendance Record'!C12="HL","HL"," ")</f>
        <v xml:space="preserve"> </v>
      </c>
      <c r="D12" s="81" t="str">
        <f>IF('Attendance Record'!D12="HL","HL"," ")</f>
        <v xml:space="preserve"> </v>
      </c>
      <c r="E12" s="81" t="str">
        <f>IF('Attendance Record'!E12="HL","HL"," ")</f>
        <v xml:space="preserve"> </v>
      </c>
      <c r="F12" s="81" t="str">
        <f>IF('Attendance Record'!F12="HL","HL"," ")</f>
        <v xml:space="preserve"> </v>
      </c>
      <c r="G12" s="81" t="str">
        <f>IF('Attendance Record'!G12="HL","HL"," ")</f>
        <v xml:space="preserve"> </v>
      </c>
      <c r="H12" s="81" t="str">
        <f>IF('Attendance Record'!H12="HL","HL"," ")</f>
        <v xml:space="preserve"> </v>
      </c>
      <c r="I12" s="81" t="str">
        <f>IF('Attendance Record'!I12="HL","HL"," ")</f>
        <v xml:space="preserve"> </v>
      </c>
      <c r="J12" s="81" t="str">
        <f>IF('Attendance Record'!J12="HL","HL"," ")</f>
        <v xml:space="preserve"> </v>
      </c>
      <c r="K12" s="81" t="str">
        <f>IF('Attendance Record'!K12="HL","HL"," ")</f>
        <v xml:space="preserve"> </v>
      </c>
      <c r="L12" s="81" t="str">
        <f>IF('Attendance Record'!L12="HL","HL"," ")</f>
        <v xml:space="preserve"> </v>
      </c>
      <c r="M12" s="81" t="str">
        <f>IF('Attendance Record'!M12="HL","HL"," ")</f>
        <v xml:space="preserve"> </v>
      </c>
      <c r="N12" s="81" t="str">
        <f>IF('Attendance Record'!N12="HL","HL"," ")</f>
        <v xml:space="preserve"> </v>
      </c>
      <c r="O12" s="81" t="str">
        <f>IF('Attendance Record'!O12="HL","HL"," ")</f>
        <v xml:space="preserve"> </v>
      </c>
      <c r="P12" s="81" t="str">
        <f>IF('Attendance Record'!P12="HL","HL"," ")</f>
        <v xml:space="preserve"> </v>
      </c>
      <c r="Q12" s="81" t="str">
        <f>IF('Attendance Record'!Q12="HL","HL"," ")</f>
        <v xml:space="preserve"> </v>
      </c>
      <c r="R12" s="81" t="str">
        <f>IF('Attendance Record'!R12="HL","HL"," ")</f>
        <v xml:space="preserve"> </v>
      </c>
      <c r="S12" s="81" t="str">
        <f>IF('Attendance Record'!S12="HL","HL"," ")</f>
        <v xml:space="preserve"> </v>
      </c>
      <c r="T12" s="81" t="str">
        <f>IF('Attendance Record'!T12="HL","HL"," ")</f>
        <v xml:space="preserve"> </v>
      </c>
      <c r="U12" s="81" t="str">
        <f>IF('Attendance Record'!U12="HL","HL"," ")</f>
        <v xml:space="preserve"> </v>
      </c>
      <c r="V12" s="81" t="str">
        <f>IF('Attendance Record'!V12="HL","HL"," ")</f>
        <v xml:space="preserve"> </v>
      </c>
      <c r="W12" s="81" t="str">
        <f>IF('Attendance Record'!W12="HL","HL"," ")</f>
        <v xml:space="preserve"> </v>
      </c>
      <c r="X12" s="81" t="str">
        <f>IF('Attendance Record'!X12="HL","HL"," ")</f>
        <v xml:space="preserve"> </v>
      </c>
      <c r="Y12" s="81" t="str">
        <f>IF('Attendance Record'!Y12="HL","HL"," ")</f>
        <v xml:space="preserve"> </v>
      </c>
      <c r="Z12" s="81" t="str">
        <f>IF('Attendance Record'!Z12="HL","HL"," ")</f>
        <v xml:space="preserve"> </v>
      </c>
      <c r="AA12" s="81" t="str">
        <f>IF('Attendance Record'!AA12="HL","HL"," ")</f>
        <v xml:space="preserve"> </v>
      </c>
      <c r="AB12" s="81" t="str">
        <f>IF('Attendance Record'!AB12="HL","HL"," ")</f>
        <v xml:space="preserve"> </v>
      </c>
      <c r="AC12" s="81" t="str">
        <f>IF('Attendance Record'!AC12="HL","HL"," ")</f>
        <v xml:space="preserve"> </v>
      </c>
      <c r="AD12" s="81" t="str">
        <f>IF('Attendance Record'!AD12="HL","HL"," ")</f>
        <v xml:space="preserve"> </v>
      </c>
      <c r="AE12" s="81" t="str">
        <f>IF('Attendance Record'!AE12="HL","HL"," ")</f>
        <v xml:space="preserve"> </v>
      </c>
      <c r="AF12" s="103" t="str">
        <f>IF('Attendance Record'!AF12="HL","HL"," ")</f>
        <v xml:space="preserve"> </v>
      </c>
      <c r="AG12" s="109" t="str">
        <f t="shared" si="0"/>
        <v/>
      </c>
      <c r="AH12" s="102">
        <f>IF(COUNTIF(B12:AF12,"HL")&gt;0,24,0)</f>
        <v>0</v>
      </c>
      <c r="AI12" s="102">
        <f>SUM(AI10,AG12)-AH12</f>
        <v>0</v>
      </c>
      <c r="AJ12" s="122" t="str">
        <f>AJ10</f>
        <v xml:space="preserve"> </v>
      </c>
      <c r="AK12" s="110" t="str">
        <f t="shared" ref="AK12:AK30" si="1">IF(AK10="yes","yes",IF(AK10="no","no","[?]"))</f>
        <v>[?]</v>
      </c>
    </row>
    <row r="13" spans="1:37" x14ac:dyDescent="0.2">
      <c r="A13" s="47" t="s">
        <v>0</v>
      </c>
      <c r="B13" s="11" t="str">
        <f>VLOOKUP(VLOOKUP(AF11,Data!$A2:$B8,2,FALSE)+VLOOKUP(AF11,Data!$C2:$D8,2,FALSE),Data!$B2:$C8,2,FALSE)</f>
        <v>S</v>
      </c>
      <c r="C13" s="11" t="str">
        <f>VLOOKUP(VLOOKUP(B13,Data!$A2:$B8,2,FALSE)+VLOOKUP(B13,Data!$C2:$D8,2,FALSE),Data!$B2:$C8,2,FALSE)</f>
        <v>M</v>
      </c>
      <c r="D13" s="11" t="str">
        <f>VLOOKUP(VLOOKUP(C13,Data!$A2:$B8,2,FALSE)+VLOOKUP(C13,Data!$C2:$D8,2,FALSE),Data!$B2:$C8,2,FALSE)</f>
        <v>Tu</v>
      </c>
      <c r="E13" s="11" t="str">
        <f>VLOOKUP(VLOOKUP(D13,Data!$A2:$B8,2,FALSE)+VLOOKUP(D13,Data!$C2:$D8,2,FALSE),Data!$B2:$C8,2,FALSE)</f>
        <v>W</v>
      </c>
      <c r="F13" s="11" t="str">
        <f>VLOOKUP(VLOOKUP(E13,Data!$A2:$B8,2,FALSE)+VLOOKUP(E13,Data!$C2:$D8,2,FALSE),Data!$B2:$C8,2,FALSE)</f>
        <v>T</v>
      </c>
      <c r="G13" s="11" t="str">
        <f>VLOOKUP(VLOOKUP(F13,Data!$A2:$B8,2,FALSE)+VLOOKUP(F13,Data!$C2:$D8,2,FALSE),Data!$B2:$C8,2,FALSE)</f>
        <v>F</v>
      </c>
      <c r="H13" s="11" t="str">
        <f>VLOOKUP(VLOOKUP(G13,Data!$A2:$B8,2,FALSE)+VLOOKUP(G13,Data!$C2:$D8,2,FALSE),Data!$B2:$C8,2,FALSE)</f>
        <v>Sa</v>
      </c>
      <c r="I13" s="11" t="str">
        <f>VLOOKUP(VLOOKUP(H13,Data!$A2:$B8,2,FALSE)+VLOOKUP(H13,Data!$C2:$D8,2,FALSE),Data!$B2:$C8,2,FALSE)</f>
        <v>S</v>
      </c>
      <c r="J13" s="11" t="str">
        <f>VLOOKUP(VLOOKUP(I13,Data!$A2:$B8,2,FALSE)+VLOOKUP(I13,Data!$C2:$D8,2,FALSE),Data!$B2:$C8,2,FALSE)</f>
        <v>M</v>
      </c>
      <c r="K13" s="11" t="str">
        <f>VLOOKUP(VLOOKUP(J13,Data!$A2:$B8,2,FALSE)+VLOOKUP(J13,Data!$C2:$D8,2,FALSE),Data!$B2:$C8,2,FALSE)</f>
        <v>Tu</v>
      </c>
      <c r="L13" s="11" t="str">
        <f>VLOOKUP(VLOOKUP(K13,Data!$A2:$B8,2,FALSE)+VLOOKUP(K13,Data!$C2:$D8,2,FALSE),Data!$B2:$C8,2,FALSE)</f>
        <v>W</v>
      </c>
      <c r="M13" s="11" t="str">
        <f>VLOOKUP(VLOOKUP(L13,Data!$A2:$B8,2,FALSE)+VLOOKUP(L13,Data!$C2:$D8,2,FALSE),Data!$B2:$C8,2,FALSE)</f>
        <v>T</v>
      </c>
      <c r="N13" s="11" t="str">
        <f>VLOOKUP(VLOOKUP(M13,Data!$A2:$B8,2,FALSE)+VLOOKUP(M13,Data!$C2:$D8,2,FALSE),Data!$B2:$C8,2,FALSE)</f>
        <v>F</v>
      </c>
      <c r="O13" s="11" t="str">
        <f>VLOOKUP(VLOOKUP(N13,Data!$A2:$B8,2,FALSE)+VLOOKUP(N13,Data!$C2:$D8,2,FALSE),Data!$B2:$C8,2,FALSE)</f>
        <v>Sa</v>
      </c>
      <c r="P13" s="11" t="str">
        <f>VLOOKUP(VLOOKUP(O13,Data!$A2:$B8,2,FALSE)+VLOOKUP(O13,Data!$C2:$D8,2,FALSE),Data!$B2:$C8,2,FALSE)</f>
        <v>S</v>
      </c>
      <c r="Q13" s="11" t="str">
        <f>VLOOKUP(VLOOKUP(P13,Data!$A2:$B8,2,FALSE)+VLOOKUP(P13,Data!$C2:$D8,2,FALSE),Data!$B2:$C8,2,FALSE)</f>
        <v>M</v>
      </c>
      <c r="R13" s="11" t="str">
        <f>VLOOKUP(VLOOKUP(Q13,Data!$A2:$B8,2,FALSE)+VLOOKUP(Q13,Data!$C2:$D8,2,FALSE),Data!$B2:$C8,2,FALSE)</f>
        <v>Tu</v>
      </c>
      <c r="S13" s="11" t="str">
        <f>VLOOKUP(VLOOKUP(R13,Data!$A2:$B8,2,FALSE)+VLOOKUP(R13,Data!$C2:$D8,2,FALSE),Data!$B2:$C8,2,FALSE)</f>
        <v>W</v>
      </c>
      <c r="T13" s="11" t="str">
        <f>VLOOKUP(VLOOKUP(S13,Data!$A2:$B8,2,FALSE)+VLOOKUP(S13,Data!$C2:$D8,2,FALSE),Data!$B2:$C8,2,FALSE)</f>
        <v>T</v>
      </c>
      <c r="U13" s="11" t="str">
        <f>VLOOKUP(VLOOKUP(T13,Data!$A2:$B8,2,FALSE)+VLOOKUP(T13,Data!$C2:$D8,2,FALSE),Data!$B2:$C8,2,FALSE)</f>
        <v>F</v>
      </c>
      <c r="V13" s="11" t="str">
        <f>VLOOKUP(VLOOKUP(U13,Data!$A2:$B8,2,FALSE)+VLOOKUP(U13,Data!$C2:$D8,2,FALSE),Data!$B2:$C8,2,FALSE)</f>
        <v>Sa</v>
      </c>
      <c r="W13" s="11" t="str">
        <f>VLOOKUP(VLOOKUP(V13,Data!$A2:$B8,2,FALSE)+VLOOKUP(V13,Data!$C2:$D8,2,FALSE),Data!$B2:$C8,2,FALSE)</f>
        <v>S</v>
      </c>
      <c r="X13" s="11" t="str">
        <f>VLOOKUP(VLOOKUP(W13,Data!$A2:$B8,2,FALSE)+VLOOKUP(W13,Data!$C2:$D8,2,FALSE),Data!$B2:$C8,2,FALSE)</f>
        <v>M</v>
      </c>
      <c r="Y13" s="11" t="str">
        <f>VLOOKUP(VLOOKUP(X13,Data!$A2:$B8,2,FALSE)+VLOOKUP(X13,Data!$C2:$D8,2,FALSE),Data!$B2:$C8,2,FALSE)</f>
        <v>Tu</v>
      </c>
      <c r="Z13" s="11" t="str">
        <f>VLOOKUP(VLOOKUP(Y13,Data!$A2:$B8,2,FALSE)+VLOOKUP(Y13,Data!$C2:$D8,2,FALSE),Data!$B2:$C8,2,FALSE)</f>
        <v>W</v>
      </c>
      <c r="AA13" s="11" t="str">
        <f>VLOOKUP(VLOOKUP(Z13,Data!$A2:$B8,2,FALSE)+VLOOKUP(Z13,Data!$C2:$D8,2,FALSE),Data!$B2:$C8,2,FALSE)</f>
        <v>T</v>
      </c>
      <c r="AB13" s="11" t="str">
        <f>VLOOKUP(VLOOKUP(AA13,Data!$A2:$B8,2,FALSE)+VLOOKUP(AA13,Data!$C2:$D8,2,FALSE),Data!$B2:$C8,2,FALSE)</f>
        <v>F</v>
      </c>
      <c r="AC13" s="11" t="str">
        <f>VLOOKUP(VLOOKUP(AB13,Data!$A2:$B8,2,FALSE)+VLOOKUP(AB13,Data!$C2:$D8,2,FALSE),Data!$B2:$C8,2,FALSE)</f>
        <v>Sa</v>
      </c>
      <c r="AD13" s="11" t="str">
        <f>VLOOKUP(VLOOKUP(AC13,Data!$A2:$B8,2,FALSE)+VLOOKUP(AC13,Data!$C2:$D8,2,FALSE),Data!$B2:$C8,2,FALSE)</f>
        <v>S</v>
      </c>
      <c r="AE13" s="11" t="str">
        <f>VLOOKUP(VLOOKUP(AD13,Data!$A2:$B8,2,FALSE)+VLOOKUP(AD13,Data!$C2:$D8,2,FALSE),Data!$B2:$C8,2,FALSE)</f>
        <v>M</v>
      </c>
      <c r="AF13" s="56"/>
      <c r="AG13" s="109" t="str">
        <f t="shared" si="0"/>
        <v/>
      </c>
      <c r="AH13" s="102"/>
      <c r="AI13" s="102"/>
      <c r="AJ13" s="122"/>
      <c r="AK13" s="110"/>
    </row>
    <row r="14" spans="1:37" ht="15.75" customHeight="1" x14ac:dyDescent="0.2">
      <c r="A14" s="47"/>
      <c r="B14" s="81" t="str">
        <f>IF('Attendance Record'!B14="HL","HL"," ")</f>
        <v xml:space="preserve"> </v>
      </c>
      <c r="C14" s="81" t="str">
        <f>IF('Attendance Record'!C14="HL","HL"," ")</f>
        <v xml:space="preserve"> </v>
      </c>
      <c r="D14" s="81" t="str">
        <f>IF('Attendance Record'!D14="HL","HL"," ")</f>
        <v xml:space="preserve"> </v>
      </c>
      <c r="E14" s="81" t="str">
        <f>IF('Attendance Record'!E14="HL","HL"," ")</f>
        <v xml:space="preserve"> </v>
      </c>
      <c r="F14" s="81" t="str">
        <f>IF('Attendance Record'!F14="HL","HL"," ")</f>
        <v xml:space="preserve"> </v>
      </c>
      <c r="G14" s="81" t="str">
        <f>IF('Attendance Record'!G14="HL","HL"," ")</f>
        <v xml:space="preserve"> </v>
      </c>
      <c r="H14" s="81" t="str">
        <f>IF('Attendance Record'!H14="HL","HL"," ")</f>
        <v xml:space="preserve"> </v>
      </c>
      <c r="I14" s="81" t="str">
        <f>IF('Attendance Record'!I14="HL","HL"," ")</f>
        <v xml:space="preserve"> </v>
      </c>
      <c r="J14" s="81" t="str">
        <f>IF('Attendance Record'!J14="HL","HL"," ")</f>
        <v xml:space="preserve"> </v>
      </c>
      <c r="K14" s="81" t="str">
        <f>IF('Attendance Record'!K14="HL","HL"," ")</f>
        <v xml:space="preserve"> </v>
      </c>
      <c r="L14" s="81" t="str">
        <f>IF('Attendance Record'!L14="HL","HL"," ")</f>
        <v xml:space="preserve"> </v>
      </c>
      <c r="M14" s="81" t="str">
        <f>IF('Attendance Record'!M14="HL","HL"," ")</f>
        <v xml:space="preserve"> </v>
      </c>
      <c r="N14" s="81" t="str">
        <f>IF('Attendance Record'!N14="HL","HL"," ")</f>
        <v xml:space="preserve"> </v>
      </c>
      <c r="O14" s="81" t="str">
        <f>IF('Attendance Record'!O14="HL","HL"," ")</f>
        <v xml:space="preserve"> </v>
      </c>
      <c r="P14" s="81" t="str">
        <f>IF('Attendance Record'!P14="HL","HL"," ")</f>
        <v xml:space="preserve"> </v>
      </c>
      <c r="Q14" s="81" t="str">
        <f>IF('Attendance Record'!Q14="HL","HL"," ")</f>
        <v xml:space="preserve"> </v>
      </c>
      <c r="R14" s="81" t="str">
        <f>IF('Attendance Record'!R14="HL","HL"," ")</f>
        <v xml:space="preserve"> </v>
      </c>
      <c r="S14" s="81" t="str">
        <f>IF('Attendance Record'!S14="HL","HL"," ")</f>
        <v xml:space="preserve"> </v>
      </c>
      <c r="T14" s="81" t="str">
        <f>IF('Attendance Record'!T14="HL","HL"," ")</f>
        <v xml:space="preserve"> </v>
      </c>
      <c r="U14" s="81" t="str">
        <f>IF('Attendance Record'!U14="HL","HL"," ")</f>
        <v xml:space="preserve"> </v>
      </c>
      <c r="V14" s="81" t="str">
        <f>IF('Attendance Record'!V14="HL","HL"," ")</f>
        <v xml:space="preserve"> </v>
      </c>
      <c r="W14" s="81" t="str">
        <f>IF('Attendance Record'!W14="HL","HL"," ")</f>
        <v xml:space="preserve"> </v>
      </c>
      <c r="X14" s="81" t="str">
        <f>IF('Attendance Record'!X14="HL","HL"," ")</f>
        <v xml:space="preserve"> </v>
      </c>
      <c r="Y14" s="81" t="str">
        <f>IF('Attendance Record'!Y14="HL","HL"," ")</f>
        <v xml:space="preserve"> </v>
      </c>
      <c r="Z14" s="81" t="str">
        <f>IF('Attendance Record'!Z14="HL","HL"," ")</f>
        <v xml:space="preserve"> </v>
      </c>
      <c r="AA14" s="81" t="str">
        <f>IF('Attendance Record'!AA14="HL","HL"," ")</f>
        <v xml:space="preserve"> </v>
      </c>
      <c r="AB14" s="81" t="str">
        <f>IF('Attendance Record'!AB14="HL","HL"," ")</f>
        <v xml:space="preserve"> </v>
      </c>
      <c r="AC14" s="81" t="str">
        <f>IF('Attendance Record'!AC14="HL","HL"," ")</f>
        <v xml:space="preserve"> </v>
      </c>
      <c r="AD14" s="81" t="str">
        <f>IF('Attendance Record'!AD14="HL","HL"," ")</f>
        <v xml:space="preserve"> </v>
      </c>
      <c r="AE14" s="81" t="str">
        <f>IF('Attendance Record'!AE14="HL","HL"," ")</f>
        <v xml:space="preserve"> </v>
      </c>
      <c r="AF14" s="56"/>
      <c r="AG14" s="109" t="str">
        <f t="shared" si="0"/>
        <v/>
      </c>
      <c r="AH14" s="102">
        <f>IF(COUNTIF(B14:AF14,"HL")&gt;0,24,0)</f>
        <v>0</v>
      </c>
      <c r="AI14" s="102">
        <f>SUM(AI12,AG14)-AH14</f>
        <v>0</v>
      </c>
      <c r="AJ14" s="122" t="str">
        <f>AJ12</f>
        <v xml:space="preserve"> </v>
      </c>
      <c r="AK14" s="110" t="str">
        <f t="shared" si="1"/>
        <v>[?]</v>
      </c>
    </row>
    <row r="15" spans="1:37" x14ac:dyDescent="0.2">
      <c r="A15" s="47" t="s">
        <v>1</v>
      </c>
      <c r="B15" s="11" t="str">
        <f>VLOOKUP(VLOOKUP(AE13,Data!$A2:$B8,2,FALSE)+VLOOKUP(AE13,Data!$C2:$D8,2,FALSE),Data!$B2:$C8,2,FALSE)</f>
        <v>Tu</v>
      </c>
      <c r="C15" s="11" t="str">
        <f>VLOOKUP(VLOOKUP(B15,Data!$A2:$B8,2,FALSE)+VLOOKUP(B15,Data!$C2:$D8,2,FALSE),Data!$B2:$C8,2,FALSE)</f>
        <v>W</v>
      </c>
      <c r="D15" s="11" t="str">
        <f>VLOOKUP(VLOOKUP(C15,Data!$A2:$B8,2,FALSE)+VLOOKUP(C15,Data!$C2:$D8,2,FALSE),Data!$B2:$C8,2,FALSE)</f>
        <v>T</v>
      </c>
      <c r="E15" s="11" t="str">
        <f>VLOOKUP(VLOOKUP(D15,Data!$A2:$B8,2,FALSE)+VLOOKUP(D15,Data!$C2:$D8,2,FALSE),Data!$B2:$C8,2,FALSE)</f>
        <v>F</v>
      </c>
      <c r="F15" s="11" t="str">
        <f>VLOOKUP(VLOOKUP(E15,Data!$A2:$B8,2,FALSE)+VLOOKUP(E15,Data!$C2:$D8,2,FALSE),Data!$B2:$C8,2,FALSE)</f>
        <v>Sa</v>
      </c>
      <c r="G15" s="11" t="str">
        <f>VLOOKUP(VLOOKUP(F15,Data!$A2:$B8,2,FALSE)+VLOOKUP(F15,Data!$C2:$D8,2,FALSE),Data!$B2:$C8,2,FALSE)</f>
        <v>S</v>
      </c>
      <c r="H15" s="11" t="str">
        <f>VLOOKUP(VLOOKUP(G15,Data!$A2:$B8,2,FALSE)+VLOOKUP(G15,Data!$C2:$D8,2,FALSE),Data!$B2:$C8,2,FALSE)</f>
        <v>M</v>
      </c>
      <c r="I15" s="11" t="str">
        <f>VLOOKUP(VLOOKUP(H15,Data!$A2:$B8,2,FALSE)+VLOOKUP(H15,Data!$C2:$D8,2,FALSE),Data!$B2:$C8,2,FALSE)</f>
        <v>Tu</v>
      </c>
      <c r="J15" s="11" t="str">
        <f>VLOOKUP(VLOOKUP(I15,Data!$A2:$B8,2,FALSE)+VLOOKUP(I15,Data!$C2:$D8,2,FALSE),Data!$B2:$C8,2,FALSE)</f>
        <v>W</v>
      </c>
      <c r="K15" s="11" t="str">
        <f>VLOOKUP(VLOOKUP(J15,Data!$A2:$B8,2,FALSE)+VLOOKUP(J15,Data!$C2:$D8,2,FALSE),Data!$B2:$C8,2,FALSE)</f>
        <v>T</v>
      </c>
      <c r="L15" s="11" t="str">
        <f>VLOOKUP(VLOOKUP(K15,Data!$A2:$B8,2,FALSE)+VLOOKUP(K15,Data!$C2:$D8,2,FALSE),Data!$B2:$C8,2,FALSE)</f>
        <v>F</v>
      </c>
      <c r="M15" s="11" t="str">
        <f>VLOOKUP(VLOOKUP(L15,Data!$A2:$B8,2,FALSE)+VLOOKUP(L15,Data!$C2:$D8,2,FALSE),Data!$B2:$C8,2,FALSE)</f>
        <v>Sa</v>
      </c>
      <c r="N15" s="11" t="str">
        <f>VLOOKUP(VLOOKUP(M15,Data!$A2:$B8,2,FALSE)+VLOOKUP(M15,Data!$C2:$D8,2,FALSE),Data!$B2:$C8,2,FALSE)</f>
        <v>S</v>
      </c>
      <c r="O15" s="11" t="str">
        <f>VLOOKUP(VLOOKUP(N15,Data!$A2:$B8,2,FALSE)+VLOOKUP(N15,Data!$C2:$D8,2,FALSE),Data!$B2:$C8,2,FALSE)</f>
        <v>M</v>
      </c>
      <c r="P15" s="11" t="str">
        <f>VLOOKUP(VLOOKUP(O15,Data!$A2:$B8,2,FALSE)+VLOOKUP(O15,Data!$C2:$D8,2,FALSE),Data!$B2:$C8,2,FALSE)</f>
        <v>Tu</v>
      </c>
      <c r="Q15" s="11" t="str">
        <f>VLOOKUP(VLOOKUP(P15,Data!$A2:$B8,2,FALSE)+VLOOKUP(P15,Data!$C2:$D8,2,FALSE),Data!$B2:$C8,2,FALSE)</f>
        <v>W</v>
      </c>
      <c r="R15" s="11" t="str">
        <f>VLOOKUP(VLOOKUP(Q15,Data!$A2:$B8,2,FALSE)+VLOOKUP(Q15,Data!$C2:$D8,2,FALSE),Data!$B2:$C8,2,FALSE)</f>
        <v>T</v>
      </c>
      <c r="S15" s="11" t="str">
        <f>VLOOKUP(VLOOKUP(R15,Data!$A2:$B8,2,FALSE)+VLOOKUP(R15,Data!$C2:$D8,2,FALSE),Data!$B2:$C8,2,FALSE)</f>
        <v>F</v>
      </c>
      <c r="T15" s="11" t="str">
        <f>VLOOKUP(VLOOKUP(S15,Data!$A2:$B8,2,FALSE)+VLOOKUP(S15,Data!$C2:$D8,2,FALSE),Data!$B2:$C8,2,FALSE)</f>
        <v>Sa</v>
      </c>
      <c r="U15" s="11" t="str">
        <f>VLOOKUP(VLOOKUP(T15,Data!$A2:$B8,2,FALSE)+VLOOKUP(T15,Data!$C2:$D8,2,FALSE),Data!$B2:$C8,2,FALSE)</f>
        <v>S</v>
      </c>
      <c r="V15" s="11" t="str">
        <f>VLOOKUP(VLOOKUP(U15,Data!$A2:$B8,2,FALSE)+VLOOKUP(U15,Data!$C2:$D8,2,FALSE),Data!$B2:$C8,2,FALSE)</f>
        <v>M</v>
      </c>
      <c r="W15" s="11" t="str">
        <f>VLOOKUP(VLOOKUP(V15,Data!$A2:$B8,2,FALSE)+VLOOKUP(V15,Data!$C2:$D8,2,FALSE),Data!$B2:$C8,2,FALSE)</f>
        <v>Tu</v>
      </c>
      <c r="X15" s="11" t="str">
        <f>VLOOKUP(VLOOKUP(W15,Data!$A2:$B8,2,FALSE)+VLOOKUP(W15,Data!$C2:$D8,2,FALSE),Data!$B2:$C8,2,FALSE)</f>
        <v>W</v>
      </c>
      <c r="Y15" s="11" t="str">
        <f>VLOOKUP(VLOOKUP(X15,Data!$A2:$B8,2,FALSE)+VLOOKUP(X15,Data!$C2:$D8,2,FALSE),Data!$B2:$C8,2,FALSE)</f>
        <v>T</v>
      </c>
      <c r="Z15" s="11" t="str">
        <f>VLOOKUP(VLOOKUP(Y15,Data!$A2:$B8,2,FALSE)+VLOOKUP(Y15,Data!$C2:$D8,2,FALSE),Data!$B2:$C8,2,FALSE)</f>
        <v>F</v>
      </c>
      <c r="AA15" s="11" t="str">
        <f>VLOOKUP(VLOOKUP(Z15,Data!$A2:$B8,2,FALSE)+VLOOKUP(Z15,Data!$C2:$D8,2,FALSE),Data!$B2:$C8,2,FALSE)</f>
        <v>Sa</v>
      </c>
      <c r="AB15" s="11" t="str">
        <f>VLOOKUP(VLOOKUP(AA15,Data!$A2:$B8,2,FALSE)+VLOOKUP(AA15,Data!$C2:$D8,2,FALSE),Data!$B2:$C8,2,FALSE)</f>
        <v>S</v>
      </c>
      <c r="AC15" s="11" t="str">
        <f>VLOOKUP(VLOOKUP(AB15,Data!$A2:$B8,2,FALSE)+VLOOKUP(AB15,Data!$C2:$D8,2,FALSE),Data!$B2:$C8,2,FALSE)</f>
        <v>M</v>
      </c>
      <c r="AD15" s="11" t="str">
        <f>VLOOKUP(VLOOKUP(AC15,Data!$A2:$B8,2,FALSE)+VLOOKUP(AC15,Data!$C2:$D8,2,FALSE),Data!$B2:$C8,2,FALSE)</f>
        <v>Tu</v>
      </c>
      <c r="AE15" s="11" t="str">
        <f>VLOOKUP(VLOOKUP(AD15,Data!$A2:$B8,2,FALSE)+VLOOKUP(AD15,Data!$C2:$D8,2,FALSE),Data!$B2:$C8,2,FALSE)</f>
        <v>W</v>
      </c>
      <c r="AF15" s="13" t="str">
        <f>VLOOKUP(VLOOKUP(AE15,Data!$A2:$B8,2,FALSE)+VLOOKUP(AE15,Data!$C2:$D8,2,FALSE),Data!$B2:$C8,2,FALSE)</f>
        <v>T</v>
      </c>
      <c r="AG15" s="109" t="str">
        <f t="shared" si="0"/>
        <v/>
      </c>
      <c r="AH15" s="102"/>
      <c r="AI15" s="102"/>
      <c r="AJ15" s="122"/>
      <c r="AK15" s="110"/>
    </row>
    <row r="16" spans="1:37" ht="15.75" customHeight="1" x14ac:dyDescent="0.2">
      <c r="A16" s="47"/>
      <c r="B16" s="81" t="str">
        <f>IF('Attendance Record'!B16="HL","HL"," ")</f>
        <v xml:space="preserve"> </v>
      </c>
      <c r="C16" s="81" t="str">
        <f>IF('Attendance Record'!C16="HL","HL"," ")</f>
        <v xml:space="preserve"> </v>
      </c>
      <c r="D16" s="81" t="str">
        <f>IF('Attendance Record'!D16="HL","HL"," ")</f>
        <v xml:space="preserve"> </v>
      </c>
      <c r="E16" s="81" t="str">
        <f>IF('Attendance Record'!E16="HL","HL"," ")</f>
        <v xml:space="preserve"> </v>
      </c>
      <c r="F16" s="81" t="str">
        <f>IF('Attendance Record'!F16="HL","HL"," ")</f>
        <v xml:space="preserve"> </v>
      </c>
      <c r="G16" s="81" t="str">
        <f>IF('Attendance Record'!G16="HL","HL"," ")</f>
        <v xml:space="preserve"> </v>
      </c>
      <c r="H16" s="81" t="str">
        <f>IF('Attendance Record'!H16="HL","HL"," ")</f>
        <v xml:space="preserve"> </v>
      </c>
      <c r="I16" s="81" t="str">
        <f>IF('Attendance Record'!I16="HL","HL"," ")</f>
        <v xml:space="preserve"> </v>
      </c>
      <c r="J16" s="81" t="str">
        <f>IF('Attendance Record'!J16="HL","HL"," ")</f>
        <v xml:space="preserve"> </v>
      </c>
      <c r="K16" s="81" t="str">
        <f>IF('Attendance Record'!K16="HL","HL"," ")</f>
        <v xml:space="preserve"> </v>
      </c>
      <c r="L16" s="81" t="str">
        <f>IF('Attendance Record'!L16="HL","HL"," ")</f>
        <v xml:space="preserve"> </v>
      </c>
      <c r="M16" s="81" t="str">
        <f>IF('Attendance Record'!M16="HL","HL"," ")</f>
        <v xml:space="preserve"> </v>
      </c>
      <c r="N16" s="81" t="str">
        <f>IF('Attendance Record'!N16="HL","HL"," ")</f>
        <v xml:space="preserve"> </v>
      </c>
      <c r="O16" s="81" t="str">
        <f>IF('Attendance Record'!O16="HL","HL"," ")</f>
        <v xml:space="preserve"> </v>
      </c>
      <c r="P16" s="81" t="str">
        <f>IF('Attendance Record'!P16="HL","HL"," ")</f>
        <v xml:space="preserve"> </v>
      </c>
      <c r="Q16" s="81" t="str">
        <f>IF('Attendance Record'!Q16="HL","HL"," ")</f>
        <v xml:space="preserve"> </v>
      </c>
      <c r="R16" s="81" t="str">
        <f>IF('Attendance Record'!R16="HL","HL"," ")</f>
        <v xml:space="preserve"> </v>
      </c>
      <c r="S16" s="81" t="str">
        <f>IF('Attendance Record'!S16="HL","HL"," ")</f>
        <v xml:space="preserve"> </v>
      </c>
      <c r="T16" s="81" t="str">
        <f>IF('Attendance Record'!T16="HL","HL"," ")</f>
        <v xml:space="preserve"> </v>
      </c>
      <c r="U16" s="81" t="str">
        <f>IF('Attendance Record'!U16="HL","HL"," ")</f>
        <v xml:space="preserve"> </v>
      </c>
      <c r="V16" s="81" t="str">
        <f>IF('Attendance Record'!V16="HL","HL"," ")</f>
        <v xml:space="preserve"> </v>
      </c>
      <c r="W16" s="81" t="str">
        <f>IF('Attendance Record'!W16="HL","HL"," ")</f>
        <v xml:space="preserve"> </v>
      </c>
      <c r="X16" s="81" t="str">
        <f>IF('Attendance Record'!X16="HL","HL"," ")</f>
        <v xml:space="preserve"> </v>
      </c>
      <c r="Y16" s="81" t="str">
        <f>IF('Attendance Record'!Y16="HL","HL"," ")</f>
        <v xml:space="preserve"> </v>
      </c>
      <c r="Z16" s="81" t="str">
        <f>IF('Attendance Record'!Z16="HL","HL"," ")</f>
        <v xml:space="preserve"> </v>
      </c>
      <c r="AA16" s="81" t="str">
        <f>IF('Attendance Record'!AA16="HL","HL"," ")</f>
        <v xml:space="preserve"> </v>
      </c>
      <c r="AB16" s="81" t="str">
        <f>IF('Attendance Record'!AB16="HL","HL"," ")</f>
        <v xml:space="preserve"> </v>
      </c>
      <c r="AC16" s="81" t="str">
        <f>IF('Attendance Record'!AC16="HL","HL"," ")</f>
        <v xml:space="preserve"> </v>
      </c>
      <c r="AD16" s="81" t="str">
        <f>IF('Attendance Record'!AD16="HL","HL"," ")</f>
        <v xml:space="preserve"> </v>
      </c>
      <c r="AE16" s="81" t="str">
        <f>IF('Attendance Record'!AE16="HL","HL"," ")</f>
        <v xml:space="preserve"> </v>
      </c>
      <c r="AF16" s="103" t="str">
        <f>IF('Attendance Record'!AF16="HL","HL"," ")</f>
        <v xml:space="preserve"> </v>
      </c>
      <c r="AG16" s="109" t="str">
        <f t="shared" si="0"/>
        <v/>
      </c>
      <c r="AH16" s="102">
        <f>IF(COUNTIF(B16:AF16,"HL")&gt;0,24,0)</f>
        <v>0</v>
      </c>
      <c r="AI16" s="102">
        <f>SUM(AI14,AG16)-AH16</f>
        <v>0</v>
      </c>
      <c r="AJ16" s="122" t="str">
        <f>AJ14</f>
        <v xml:space="preserve"> </v>
      </c>
      <c r="AK16" s="110" t="str">
        <f t="shared" si="1"/>
        <v>[?]</v>
      </c>
    </row>
    <row r="17" spans="1:37" x14ac:dyDescent="0.2">
      <c r="A17" s="47" t="s">
        <v>129</v>
      </c>
      <c r="B17" s="11" t="str">
        <f>VLOOKUP(VLOOKUP(AF15,Data!$A2:$B8,2,FALSE)+VLOOKUP(AF15,Data!$C2:$D8,2,FALSE),Data!$B2:$C8,2,FALSE)</f>
        <v>F</v>
      </c>
      <c r="C17" s="11" t="str">
        <f>VLOOKUP(VLOOKUP(B17,Data!$A2:$B8,2,FALSE)+VLOOKUP(B17,Data!$C2:$D8,2,FALSE),Data!$B2:$C8,2,FALSE)</f>
        <v>Sa</v>
      </c>
      <c r="D17" s="11" t="str">
        <f>VLOOKUP(VLOOKUP(C17,Data!$A2:$B8,2,FALSE)+VLOOKUP(C17,Data!$C2:$D8,2,FALSE),Data!$B2:$C8,2,FALSE)</f>
        <v>S</v>
      </c>
      <c r="E17" s="11" t="str">
        <f>VLOOKUP(VLOOKUP(D17,Data!$A2:$B8,2,FALSE)+VLOOKUP(D17,Data!$C2:$D8,2,FALSE),Data!$B2:$C8,2,FALSE)</f>
        <v>M</v>
      </c>
      <c r="F17" s="11" t="str">
        <f>VLOOKUP(VLOOKUP(E17,Data!$A2:$B8,2,FALSE)+VLOOKUP(E17,Data!$C2:$D8,2,FALSE),Data!$B2:$C8,2,FALSE)</f>
        <v>Tu</v>
      </c>
      <c r="G17" s="11" t="str">
        <f>VLOOKUP(VLOOKUP(F17,Data!$A2:$B8,2,FALSE)+VLOOKUP(F17,Data!$C2:$D8,2,FALSE),Data!$B2:$C8,2,FALSE)</f>
        <v>W</v>
      </c>
      <c r="H17" s="11" t="str">
        <f>VLOOKUP(VLOOKUP(G17,Data!$A2:$B8,2,FALSE)+VLOOKUP(G17,Data!$C2:$D8,2,FALSE),Data!$B2:$C8,2,FALSE)</f>
        <v>T</v>
      </c>
      <c r="I17" s="11" t="str">
        <f>VLOOKUP(VLOOKUP(H17,Data!$A2:$B8,2,FALSE)+VLOOKUP(H17,Data!$C2:$D8,2,FALSE),Data!$B2:$C8,2,FALSE)</f>
        <v>F</v>
      </c>
      <c r="J17" s="11" t="str">
        <f>VLOOKUP(VLOOKUP(I17,Data!$A2:$B8,2,FALSE)+VLOOKUP(I17,Data!$C2:$D8,2,FALSE),Data!$B2:$C8,2,FALSE)</f>
        <v>Sa</v>
      </c>
      <c r="K17" s="11" t="str">
        <f>VLOOKUP(VLOOKUP(J17,Data!$A2:$B8,2,FALSE)+VLOOKUP(J17,Data!$C2:$D8,2,FALSE),Data!$B2:$C8,2,FALSE)</f>
        <v>S</v>
      </c>
      <c r="L17" s="11" t="str">
        <f>VLOOKUP(VLOOKUP(K17,Data!$A2:$B8,2,FALSE)+VLOOKUP(K17,Data!$C2:$D8,2,FALSE),Data!$B2:$C8,2,FALSE)</f>
        <v>M</v>
      </c>
      <c r="M17" s="11" t="str">
        <f>VLOOKUP(VLOOKUP(L17,Data!$A2:$B8,2,FALSE)+VLOOKUP(L17,Data!$C2:$D8,2,FALSE),Data!$B2:$C8,2,FALSE)</f>
        <v>Tu</v>
      </c>
      <c r="N17" s="11" t="str">
        <f>VLOOKUP(VLOOKUP(M17,Data!$A2:$B8,2,FALSE)+VLOOKUP(M17,Data!$C2:$D8,2,FALSE),Data!$B2:$C8,2,FALSE)</f>
        <v>W</v>
      </c>
      <c r="O17" s="11" t="str">
        <f>VLOOKUP(VLOOKUP(N17,Data!$A2:$B8,2,FALSE)+VLOOKUP(N17,Data!$C2:$D8,2,FALSE),Data!$B2:$C8,2,FALSE)</f>
        <v>T</v>
      </c>
      <c r="P17" s="11" t="str">
        <f>VLOOKUP(VLOOKUP(O17,Data!$A2:$B8,2,FALSE)+VLOOKUP(O17,Data!$C2:$D8,2,FALSE),Data!$B2:$C8,2,FALSE)</f>
        <v>F</v>
      </c>
      <c r="Q17" s="11" t="str">
        <f>VLOOKUP(VLOOKUP(P17,Data!$A2:$B8,2,FALSE)+VLOOKUP(P17,Data!$C2:$D8,2,FALSE),Data!$B2:$C8,2,FALSE)</f>
        <v>Sa</v>
      </c>
      <c r="R17" s="11" t="str">
        <f>VLOOKUP(VLOOKUP(Q17,Data!$A2:$B8,2,FALSE)+VLOOKUP(Q17,Data!$C2:$D8,2,FALSE),Data!$B2:$C8,2,FALSE)</f>
        <v>S</v>
      </c>
      <c r="S17" s="11" t="str">
        <f>VLOOKUP(VLOOKUP(R17,Data!$A2:$B8,2,FALSE)+VLOOKUP(R17,Data!$C2:$D8,2,FALSE),Data!$B2:$C8,2,FALSE)</f>
        <v>M</v>
      </c>
      <c r="T17" s="11" t="str">
        <f>VLOOKUP(VLOOKUP(S17,Data!$A2:$B8,2,FALSE)+VLOOKUP(S17,Data!$C2:$D8,2,FALSE),Data!$B2:$C8,2,FALSE)</f>
        <v>Tu</v>
      </c>
      <c r="U17" s="11" t="str">
        <f>VLOOKUP(VLOOKUP(T17,Data!$A2:$B8,2,FALSE)+VLOOKUP(T17,Data!$C2:$D8,2,FALSE),Data!$B2:$C8,2,FALSE)</f>
        <v>W</v>
      </c>
      <c r="V17" s="11" t="str">
        <f>VLOOKUP(VLOOKUP(U17,Data!$A2:$B8,2,FALSE)+VLOOKUP(U17,Data!$C2:$D8,2,FALSE),Data!$B2:$C8,2,FALSE)</f>
        <v>T</v>
      </c>
      <c r="W17" s="11" t="str">
        <f>VLOOKUP(VLOOKUP(V17,Data!$A2:$B8,2,FALSE)+VLOOKUP(V17,Data!$C2:$D8,2,FALSE),Data!$B2:$C8,2,FALSE)</f>
        <v>F</v>
      </c>
      <c r="X17" s="11" t="str">
        <f>VLOOKUP(VLOOKUP(W17,Data!$A2:$B8,2,FALSE)+VLOOKUP(W17,Data!$C2:$D8,2,FALSE),Data!$B2:$C8,2,FALSE)</f>
        <v>Sa</v>
      </c>
      <c r="Y17" s="11" t="str">
        <f>VLOOKUP(VLOOKUP(X17,Data!$A2:$B8,2,FALSE)+VLOOKUP(X17,Data!$C2:$D8,2,FALSE),Data!$B2:$C8,2,FALSE)</f>
        <v>S</v>
      </c>
      <c r="Z17" s="11" t="str">
        <f>VLOOKUP(VLOOKUP(Y17,Data!$A2:$B8,2,FALSE)+VLOOKUP(Y17,Data!$C2:$D8,2,FALSE),Data!$B2:$C8,2,FALSE)</f>
        <v>M</v>
      </c>
      <c r="AA17" s="11" t="str">
        <f>VLOOKUP(VLOOKUP(Z17,Data!$A2:$B8,2,FALSE)+VLOOKUP(Z17,Data!$C2:$D8,2,FALSE),Data!$B2:$C8,2,FALSE)</f>
        <v>Tu</v>
      </c>
      <c r="AB17" s="11" t="str">
        <f>VLOOKUP(VLOOKUP(AA17,Data!$A2:$B8,2,FALSE)+VLOOKUP(AA17,Data!$C2:$D8,2,FALSE),Data!$B2:$C8,2,FALSE)</f>
        <v>W</v>
      </c>
      <c r="AC17" s="11" t="str">
        <f>VLOOKUP(VLOOKUP(AB17,Data!$A2:$B8,2,FALSE)+VLOOKUP(AB17,Data!$C2:$D8,2,FALSE),Data!$B2:$C8,2,FALSE)</f>
        <v>T</v>
      </c>
      <c r="AD17" s="11" t="str">
        <f>VLOOKUP(VLOOKUP(AC17,Data!$A2:$B8,2,FALSE)+VLOOKUP(AC17,Data!$C2:$D8,2,FALSE),Data!$B2:$C8,2,FALSE)</f>
        <v>F</v>
      </c>
      <c r="AE17" s="11" t="str">
        <f>VLOOKUP(VLOOKUP(AD17,Data!$A2:$B8,2,FALSE)+VLOOKUP(AD17,Data!$C2:$D8,2,FALSE),Data!$B2:$C8,2,FALSE)</f>
        <v>Sa</v>
      </c>
      <c r="AF17" s="56"/>
      <c r="AG17" s="109" t="str">
        <f t="shared" si="0"/>
        <v/>
      </c>
      <c r="AH17" s="102"/>
      <c r="AI17" s="102"/>
      <c r="AJ17" s="122"/>
      <c r="AK17" s="110"/>
    </row>
    <row r="18" spans="1:37" ht="15.75" customHeight="1" x14ac:dyDescent="0.2">
      <c r="A18" s="47"/>
      <c r="B18" s="81" t="str">
        <f>IF('Attendance Record'!B18="HL","HL"," ")</f>
        <v xml:space="preserve"> </v>
      </c>
      <c r="C18" s="81" t="str">
        <f>IF('Attendance Record'!C18="HL","HL"," ")</f>
        <v xml:space="preserve"> </v>
      </c>
      <c r="D18" s="81" t="str">
        <f>IF('Attendance Record'!D18="HL","HL"," ")</f>
        <v xml:space="preserve"> </v>
      </c>
      <c r="E18" s="81" t="str">
        <f>IF('Attendance Record'!E18="HL","HL"," ")</f>
        <v xml:space="preserve"> </v>
      </c>
      <c r="F18" s="81" t="str">
        <f>IF('Attendance Record'!F18="HL","HL"," ")</f>
        <v xml:space="preserve"> </v>
      </c>
      <c r="G18" s="81" t="str">
        <f>IF('Attendance Record'!G18="HL","HL"," ")</f>
        <v xml:space="preserve"> </v>
      </c>
      <c r="H18" s="81" t="str">
        <f>IF('Attendance Record'!H18="HL","HL"," ")</f>
        <v xml:space="preserve"> </v>
      </c>
      <c r="I18" s="81" t="str">
        <f>IF('Attendance Record'!I18="HL","HL"," ")</f>
        <v xml:space="preserve"> </v>
      </c>
      <c r="J18" s="81" t="str">
        <f>IF('Attendance Record'!J18="HL","HL"," ")</f>
        <v xml:space="preserve"> </v>
      </c>
      <c r="K18" s="81" t="str">
        <f>IF('Attendance Record'!K18="HL","HL"," ")</f>
        <v xml:space="preserve"> </v>
      </c>
      <c r="L18" s="81" t="str">
        <f>IF('Attendance Record'!L18="HL","HL"," ")</f>
        <v xml:space="preserve"> </v>
      </c>
      <c r="M18" s="81" t="str">
        <f>IF('Attendance Record'!M18="HL","HL"," ")</f>
        <v xml:space="preserve"> </v>
      </c>
      <c r="N18" s="81" t="str">
        <f>IF('Attendance Record'!N18="HL","HL"," ")</f>
        <v xml:space="preserve"> </v>
      </c>
      <c r="O18" s="81" t="str">
        <f>IF('Attendance Record'!O18="HL","HL"," ")</f>
        <v xml:space="preserve"> </v>
      </c>
      <c r="P18" s="81" t="str">
        <f>IF('Attendance Record'!P18="HL","HL"," ")</f>
        <v xml:space="preserve"> </v>
      </c>
      <c r="Q18" s="81" t="str">
        <f>IF('Attendance Record'!Q18="HL","HL"," ")</f>
        <v xml:space="preserve"> </v>
      </c>
      <c r="R18" s="81" t="str">
        <f>IF('Attendance Record'!R18="HL","HL"," ")</f>
        <v xml:space="preserve"> </v>
      </c>
      <c r="S18" s="81" t="str">
        <f>IF('Attendance Record'!S18="HL","HL"," ")</f>
        <v xml:space="preserve"> </v>
      </c>
      <c r="T18" s="81" t="str">
        <f>IF('Attendance Record'!T18="HL","HL"," ")</f>
        <v xml:space="preserve"> </v>
      </c>
      <c r="U18" s="81" t="str">
        <f>IF('Attendance Record'!U18="HL","HL"," ")</f>
        <v xml:space="preserve"> </v>
      </c>
      <c r="V18" s="81" t="str">
        <f>IF('Attendance Record'!V18="HL","HL"," ")</f>
        <v xml:space="preserve"> </v>
      </c>
      <c r="W18" s="81" t="str">
        <f>IF('Attendance Record'!W18="HL","HL"," ")</f>
        <v xml:space="preserve"> </v>
      </c>
      <c r="X18" s="81" t="str">
        <f>IF('Attendance Record'!X18="HL","HL"," ")</f>
        <v xml:space="preserve"> </v>
      </c>
      <c r="Y18" s="81" t="str">
        <f>IF('Attendance Record'!Y18="HL","HL"," ")</f>
        <v xml:space="preserve"> </v>
      </c>
      <c r="Z18" s="81" t="str">
        <f>IF('Attendance Record'!Z18="HL","HL"," ")</f>
        <v xml:space="preserve"> </v>
      </c>
      <c r="AA18" s="81" t="str">
        <f>IF('Attendance Record'!AA18="HL","HL"," ")</f>
        <v xml:space="preserve"> </v>
      </c>
      <c r="AB18" s="81" t="str">
        <f>IF('Attendance Record'!AB18="HL","HL"," ")</f>
        <v xml:space="preserve"> </v>
      </c>
      <c r="AC18" s="81" t="str">
        <f>IF('Attendance Record'!AC18="HL","HL"," ")</f>
        <v xml:space="preserve"> </v>
      </c>
      <c r="AD18" s="81" t="str">
        <f>IF('Attendance Record'!AD18="HL","HL"," ")</f>
        <v xml:space="preserve"> </v>
      </c>
      <c r="AE18" s="81" t="str">
        <f>IF('Attendance Record'!AE18="HL","HL"," ")</f>
        <v xml:space="preserve"> </v>
      </c>
      <c r="AF18" s="56"/>
      <c r="AG18" s="109" t="str">
        <f t="shared" si="0"/>
        <v/>
      </c>
      <c r="AH18" s="102">
        <f>IF(COUNTIF(B18:AF18,"HL")&gt;0,24,0)</f>
        <v>0</v>
      </c>
      <c r="AI18" s="102">
        <f>SUM(AI16,AG18)-AH18</f>
        <v>0</v>
      </c>
      <c r="AJ18" s="122" t="str">
        <f>AJ16</f>
        <v xml:space="preserve"> </v>
      </c>
      <c r="AK18" s="110" t="str">
        <f t="shared" si="1"/>
        <v>[?]</v>
      </c>
    </row>
    <row r="19" spans="1:37" x14ac:dyDescent="0.2">
      <c r="A19" s="47" t="s">
        <v>130</v>
      </c>
      <c r="B19" s="11" t="str">
        <f>VLOOKUP(VLOOKUP(AE17,Data!$A2:$B8,2,FALSE)+VLOOKUP(AE17,Data!$C2:$D8,2,FALSE),Data!$B2:$C8,2,FALSE)</f>
        <v>S</v>
      </c>
      <c r="C19" s="11" t="str">
        <f>VLOOKUP(VLOOKUP(B19,Data!$A2:$B8,2,FALSE)+VLOOKUP(B19,Data!$C2:$D8,2,FALSE),Data!$B2:$C8,2,FALSE)</f>
        <v>M</v>
      </c>
      <c r="D19" s="11" t="str">
        <f>VLOOKUP(VLOOKUP(C19,Data!$A2:$B8,2,FALSE)+VLOOKUP(C19,Data!$C2:$D8,2,FALSE),Data!$B2:$C8,2,FALSE)</f>
        <v>Tu</v>
      </c>
      <c r="E19" s="11" t="str">
        <f>VLOOKUP(VLOOKUP(D19,Data!$A2:$B8,2,FALSE)+VLOOKUP(D19,Data!$C2:$D8,2,FALSE),Data!$B2:$C8,2,FALSE)</f>
        <v>W</v>
      </c>
      <c r="F19" s="11" t="str">
        <f>VLOOKUP(VLOOKUP(E19,Data!$A2:$B8,2,FALSE)+VLOOKUP(E19,Data!$C2:$D8,2,FALSE),Data!$B2:$C8,2,FALSE)</f>
        <v>T</v>
      </c>
      <c r="G19" s="11" t="str">
        <f>VLOOKUP(VLOOKUP(F19,Data!$A2:$B8,2,FALSE)+VLOOKUP(F19,Data!$C2:$D8,2,FALSE),Data!$B2:$C8,2,FALSE)</f>
        <v>F</v>
      </c>
      <c r="H19" s="11" t="str">
        <f>VLOOKUP(VLOOKUP(G19,Data!$A2:$B8,2,FALSE)+VLOOKUP(G19,Data!$C2:$D8,2,FALSE),Data!$B2:$C8,2,FALSE)</f>
        <v>Sa</v>
      </c>
      <c r="I19" s="11" t="str">
        <f>VLOOKUP(VLOOKUP(H19,Data!$A2:$B8,2,FALSE)+VLOOKUP(H19,Data!$C2:$D8,2,FALSE),Data!$B2:$C8,2,FALSE)</f>
        <v>S</v>
      </c>
      <c r="J19" s="11" t="str">
        <f>VLOOKUP(VLOOKUP(I19,Data!$A2:$B8,2,FALSE)+VLOOKUP(I19,Data!$C2:$D8,2,FALSE),Data!$B2:$C8,2,FALSE)</f>
        <v>M</v>
      </c>
      <c r="K19" s="11" t="str">
        <f>VLOOKUP(VLOOKUP(J19,Data!$A2:$B8,2,FALSE)+VLOOKUP(J19,Data!$C2:$D8,2,FALSE),Data!$B2:$C8,2,FALSE)</f>
        <v>Tu</v>
      </c>
      <c r="L19" s="11" t="str">
        <f>VLOOKUP(VLOOKUP(K19,Data!$A2:$B8,2,FALSE)+VLOOKUP(K19,Data!$C2:$D8,2,FALSE),Data!$B2:$C8,2,FALSE)</f>
        <v>W</v>
      </c>
      <c r="M19" s="11" t="str">
        <f>VLOOKUP(VLOOKUP(L19,Data!$A2:$B8,2,FALSE)+VLOOKUP(L19,Data!$C2:$D8,2,FALSE),Data!$B2:$C8,2,FALSE)</f>
        <v>T</v>
      </c>
      <c r="N19" s="11" t="str">
        <f>VLOOKUP(VLOOKUP(M19,Data!$A2:$B8,2,FALSE)+VLOOKUP(M19,Data!$C2:$D8,2,FALSE),Data!$B2:$C8,2,FALSE)</f>
        <v>F</v>
      </c>
      <c r="O19" s="11" t="str">
        <f>VLOOKUP(VLOOKUP(N19,Data!$A2:$B8,2,FALSE)+VLOOKUP(N19,Data!$C2:$D8,2,FALSE),Data!$B2:$C8,2,FALSE)</f>
        <v>Sa</v>
      </c>
      <c r="P19" s="11" t="str">
        <f>VLOOKUP(VLOOKUP(O19,Data!$A2:$B8,2,FALSE)+VLOOKUP(O19,Data!$C2:$D8,2,FALSE),Data!$B2:$C8,2,FALSE)</f>
        <v>S</v>
      </c>
      <c r="Q19" s="11" t="str">
        <f>VLOOKUP(VLOOKUP(P19,Data!$A2:$B8,2,FALSE)+VLOOKUP(P19,Data!$C2:$D8,2,FALSE),Data!$B2:$C8,2,FALSE)</f>
        <v>M</v>
      </c>
      <c r="R19" s="11" t="str">
        <f>VLOOKUP(VLOOKUP(Q19,Data!$A2:$B8,2,FALSE)+VLOOKUP(Q19,Data!$C2:$D8,2,FALSE),Data!$B2:$C8,2,FALSE)</f>
        <v>Tu</v>
      </c>
      <c r="S19" s="11" t="str">
        <f>VLOOKUP(VLOOKUP(R19,Data!$A2:$B8,2,FALSE)+VLOOKUP(R19,Data!$C2:$D8,2,FALSE),Data!$B2:$C8,2,FALSE)</f>
        <v>W</v>
      </c>
      <c r="T19" s="11" t="str">
        <f>VLOOKUP(VLOOKUP(S19,Data!$A2:$B8,2,FALSE)+VLOOKUP(S19,Data!$C2:$D8,2,FALSE),Data!$B2:$C8,2,FALSE)</f>
        <v>T</v>
      </c>
      <c r="U19" s="11" t="str">
        <f>VLOOKUP(VLOOKUP(T19,Data!$A2:$B8,2,FALSE)+VLOOKUP(T19,Data!$C2:$D8,2,FALSE),Data!$B2:$C8,2,FALSE)</f>
        <v>F</v>
      </c>
      <c r="V19" s="11" t="str">
        <f>VLOOKUP(VLOOKUP(U19,Data!$A2:$B8,2,FALSE)+VLOOKUP(U19,Data!$C2:$D8,2,FALSE),Data!$B2:$C8,2,FALSE)</f>
        <v>Sa</v>
      </c>
      <c r="W19" s="11" t="str">
        <f>VLOOKUP(VLOOKUP(V19,Data!$A2:$B8,2,FALSE)+VLOOKUP(V19,Data!$C2:$D8,2,FALSE),Data!$B2:$C8,2,FALSE)</f>
        <v>S</v>
      </c>
      <c r="X19" s="11" t="str">
        <f>VLOOKUP(VLOOKUP(W19,Data!$A2:$B8,2,FALSE)+VLOOKUP(W19,Data!$C2:$D8,2,FALSE),Data!$B2:$C8,2,FALSE)</f>
        <v>M</v>
      </c>
      <c r="Y19" s="11" t="str">
        <f>VLOOKUP(VLOOKUP(X19,Data!$A2:$B8,2,FALSE)+VLOOKUP(X19,Data!$C2:$D8,2,FALSE),Data!$B2:$C8,2,FALSE)</f>
        <v>Tu</v>
      </c>
      <c r="Z19" s="11" t="str">
        <f>VLOOKUP(VLOOKUP(Y19,Data!$A2:$B8,2,FALSE)+VLOOKUP(Y19,Data!$C2:$D8,2,FALSE),Data!$B2:$C8,2,FALSE)</f>
        <v>W</v>
      </c>
      <c r="AA19" s="11" t="str">
        <f>VLOOKUP(VLOOKUP(Z19,Data!$A2:$B8,2,FALSE)+VLOOKUP(Z19,Data!$C2:$D8,2,FALSE),Data!$B2:$C8,2,FALSE)</f>
        <v>T</v>
      </c>
      <c r="AB19" s="11" t="str">
        <f>VLOOKUP(VLOOKUP(AA19,Data!$A2:$B8,2,FALSE)+VLOOKUP(AA19,Data!$C2:$D8,2,FALSE),Data!$B2:$C8,2,FALSE)</f>
        <v>F</v>
      </c>
      <c r="AC19" s="11" t="str">
        <f>VLOOKUP(VLOOKUP(AB19,Data!$A2:$B8,2,FALSE)+VLOOKUP(AB19,Data!$C2:$D8,2,FALSE),Data!$B2:$C8,2,FALSE)</f>
        <v>Sa</v>
      </c>
      <c r="AD19" s="11" t="str">
        <f>VLOOKUP(VLOOKUP(AC19,Data!$A2:$B8,2,FALSE)+VLOOKUP(AC19,Data!$C2:$D8,2,FALSE),Data!$B2:$C8,2,FALSE)</f>
        <v>S</v>
      </c>
      <c r="AE19" s="11" t="str">
        <f>VLOOKUP(VLOOKUP(AD19,Data!$A2:$B8,2,FALSE)+VLOOKUP(AD19,Data!$C2:$D8,2,FALSE),Data!$B2:$C8,2,FALSE)</f>
        <v>M</v>
      </c>
      <c r="AF19" s="13" t="str">
        <f>VLOOKUP(VLOOKUP(AE19,Data!$A2:$B8,2,FALSE)+VLOOKUP(AE19,Data!$C2:$D8,2,FALSE),Data!$B2:$C8,2,FALSE)</f>
        <v>Tu</v>
      </c>
      <c r="AG19" s="109" t="str">
        <f t="shared" si="0"/>
        <v/>
      </c>
      <c r="AH19" s="102"/>
      <c r="AI19" s="102"/>
      <c r="AJ19" s="122"/>
      <c r="AK19" s="110"/>
    </row>
    <row r="20" spans="1:37" ht="15.75" customHeight="1" x14ac:dyDescent="0.2">
      <c r="A20" s="47"/>
      <c r="B20" s="81" t="str">
        <f>IF('Attendance Record'!B20="HL","HL"," ")</f>
        <v xml:space="preserve"> </v>
      </c>
      <c r="C20" s="81" t="str">
        <f>IF('Attendance Record'!C20="HL","HL"," ")</f>
        <v xml:space="preserve"> </v>
      </c>
      <c r="D20" s="81" t="str">
        <f>IF('Attendance Record'!D20="HL","HL"," ")</f>
        <v xml:space="preserve"> </v>
      </c>
      <c r="E20" s="81" t="str">
        <f>IF('Attendance Record'!E20="HL","HL"," ")</f>
        <v xml:space="preserve"> </v>
      </c>
      <c r="F20" s="81" t="str">
        <f>IF('Attendance Record'!F20="HL","HL"," ")</f>
        <v xml:space="preserve"> </v>
      </c>
      <c r="G20" s="81" t="str">
        <f>IF('Attendance Record'!G20="HL","HL"," ")</f>
        <v xml:space="preserve"> </v>
      </c>
      <c r="H20" s="81" t="str">
        <f>IF('Attendance Record'!H20="HL","HL"," ")</f>
        <v xml:space="preserve"> </v>
      </c>
      <c r="I20" s="81" t="str">
        <f>IF('Attendance Record'!I20="HL","HL"," ")</f>
        <v xml:space="preserve"> </v>
      </c>
      <c r="J20" s="81" t="str">
        <f>IF('Attendance Record'!J20="HL","HL"," ")</f>
        <v xml:space="preserve"> </v>
      </c>
      <c r="K20" s="81" t="str">
        <f>IF('Attendance Record'!K20="HL","HL"," ")</f>
        <v xml:space="preserve"> </v>
      </c>
      <c r="L20" s="81" t="str">
        <f>IF('Attendance Record'!L20="HL","HL"," ")</f>
        <v xml:space="preserve"> </v>
      </c>
      <c r="M20" s="81" t="str">
        <f>IF('Attendance Record'!M20="HL","HL"," ")</f>
        <v xml:space="preserve"> </v>
      </c>
      <c r="N20" s="81" t="str">
        <f>IF('Attendance Record'!N20="HL","HL"," ")</f>
        <v xml:space="preserve"> </v>
      </c>
      <c r="O20" s="81" t="str">
        <f>IF('Attendance Record'!O20="HL","HL"," ")</f>
        <v xml:space="preserve"> </v>
      </c>
      <c r="P20" s="81" t="str">
        <f>IF('Attendance Record'!P20="HL","HL"," ")</f>
        <v xml:space="preserve"> </v>
      </c>
      <c r="Q20" s="81" t="str">
        <f>IF('Attendance Record'!Q20="HL","HL"," ")</f>
        <v xml:space="preserve"> </v>
      </c>
      <c r="R20" s="81" t="str">
        <f>IF('Attendance Record'!R20="HL","HL"," ")</f>
        <v xml:space="preserve"> </v>
      </c>
      <c r="S20" s="81" t="str">
        <f>IF('Attendance Record'!S20="HL","HL"," ")</f>
        <v xml:space="preserve"> </v>
      </c>
      <c r="T20" s="81" t="str">
        <f>IF('Attendance Record'!T20="HL","HL"," ")</f>
        <v xml:space="preserve"> </v>
      </c>
      <c r="U20" s="81" t="str">
        <f>IF('Attendance Record'!U20="HL","HL"," ")</f>
        <v xml:space="preserve"> </v>
      </c>
      <c r="V20" s="81" t="str">
        <f>IF('Attendance Record'!V20="HL","HL"," ")</f>
        <v xml:space="preserve"> </v>
      </c>
      <c r="W20" s="81" t="str">
        <f>IF('Attendance Record'!W20="HL","HL"," ")</f>
        <v xml:space="preserve"> </v>
      </c>
      <c r="X20" s="81" t="str">
        <f>IF('Attendance Record'!X20="HL","HL"," ")</f>
        <v xml:space="preserve"> </v>
      </c>
      <c r="Y20" s="81" t="str">
        <f>IF('Attendance Record'!Y20="HL","HL"," ")</f>
        <v xml:space="preserve"> </v>
      </c>
      <c r="Z20" s="81" t="str">
        <f>IF('Attendance Record'!Z20="HL","HL"," ")</f>
        <v xml:space="preserve"> </v>
      </c>
      <c r="AA20" s="81" t="str">
        <f>IF('Attendance Record'!AA20="HL","HL"," ")</f>
        <v xml:space="preserve"> </v>
      </c>
      <c r="AB20" s="81" t="str">
        <f>IF('Attendance Record'!AB20="HL","HL"," ")</f>
        <v xml:space="preserve"> </v>
      </c>
      <c r="AC20" s="81" t="str">
        <f>IF('Attendance Record'!AC20="HL","HL"," ")</f>
        <v xml:space="preserve"> </v>
      </c>
      <c r="AD20" s="81" t="str">
        <f>IF('Attendance Record'!AD20="HL","HL"," ")</f>
        <v xml:space="preserve"> </v>
      </c>
      <c r="AE20" s="81" t="str">
        <f>IF('Attendance Record'!AE20="HL","HL"," ")</f>
        <v xml:space="preserve"> </v>
      </c>
      <c r="AF20" s="103" t="str">
        <f>IF('Attendance Record'!AF20="HL","HL"," ")</f>
        <v xml:space="preserve"> </v>
      </c>
      <c r="AG20" s="109" t="str">
        <f t="shared" si="0"/>
        <v/>
      </c>
      <c r="AH20" s="102">
        <f>IF(COUNTIF(B20:AF20,"HL")&gt;0,24,0)</f>
        <v>0</v>
      </c>
      <c r="AI20" s="102">
        <f>SUM(AI18,AG20)-AH20</f>
        <v>0</v>
      </c>
      <c r="AJ20" s="122" t="str">
        <f>AJ18</f>
        <v xml:space="preserve"> </v>
      </c>
      <c r="AK20" s="110" t="str">
        <f t="shared" si="1"/>
        <v>[?]</v>
      </c>
    </row>
    <row r="21" spans="1:37" x14ac:dyDescent="0.2">
      <c r="A21" s="47" t="s">
        <v>12</v>
      </c>
      <c r="B21" s="11" t="str">
        <f>VLOOKUP(VLOOKUP(AF19,Data!$A2:$B8,2,FALSE)+VLOOKUP(AF19,Data!$C2:$D8,2,FALSE),Data!$B2:$C8,2,FALSE)</f>
        <v>W</v>
      </c>
      <c r="C21" s="11" t="str">
        <f>VLOOKUP(VLOOKUP(B21,Data!$A2:$B8,2,FALSE)+VLOOKUP(B21,Data!$C2:$D8,2,FALSE),Data!$B2:$C8,2,FALSE)</f>
        <v>T</v>
      </c>
      <c r="D21" s="11" t="str">
        <f>VLOOKUP(VLOOKUP(C21,Data!$A2:$B8,2,FALSE)+VLOOKUP(C21,Data!$C2:$D8,2,FALSE),Data!$B2:$C8,2,FALSE)</f>
        <v>F</v>
      </c>
      <c r="E21" s="11" t="str">
        <f>VLOOKUP(VLOOKUP(D21,Data!$A2:$B8,2,FALSE)+VLOOKUP(D21,Data!$C2:$D8,2,FALSE),Data!$B2:$C8,2,FALSE)</f>
        <v>Sa</v>
      </c>
      <c r="F21" s="11" t="str">
        <f>VLOOKUP(VLOOKUP(E21,Data!$A2:$B8,2,FALSE)+VLOOKUP(E21,Data!$C2:$D8,2,FALSE),Data!$B2:$C8,2,FALSE)</f>
        <v>S</v>
      </c>
      <c r="G21" s="11" t="str">
        <f>VLOOKUP(VLOOKUP(F21,Data!$A2:$B8,2,FALSE)+VLOOKUP(F21,Data!$C2:$D8,2,FALSE),Data!$B2:$C8,2,FALSE)</f>
        <v>M</v>
      </c>
      <c r="H21" s="11" t="str">
        <f>VLOOKUP(VLOOKUP(G21,Data!$A2:$B8,2,FALSE)+VLOOKUP(G21,Data!$C2:$D8,2,FALSE),Data!$B2:$C8,2,FALSE)</f>
        <v>Tu</v>
      </c>
      <c r="I21" s="11" t="str">
        <f>VLOOKUP(VLOOKUP(H21,Data!$A2:$B8,2,FALSE)+VLOOKUP(H21,Data!$C2:$D8,2,FALSE),Data!$B2:$C8,2,FALSE)</f>
        <v>W</v>
      </c>
      <c r="J21" s="11" t="str">
        <f>VLOOKUP(VLOOKUP(I21,Data!$A2:$B8,2,FALSE)+VLOOKUP(I21,Data!$C2:$D8,2,FALSE),Data!$B2:$C8,2,FALSE)</f>
        <v>T</v>
      </c>
      <c r="K21" s="11" t="str">
        <f>VLOOKUP(VLOOKUP(J21,Data!$A2:$B8,2,FALSE)+VLOOKUP(J21,Data!$C2:$D8,2,FALSE),Data!$B2:$C8,2,FALSE)</f>
        <v>F</v>
      </c>
      <c r="L21" s="11" t="str">
        <f>VLOOKUP(VLOOKUP(K21,Data!$A2:$B8,2,FALSE)+VLOOKUP(K21,Data!$C2:$D8,2,FALSE),Data!$B2:$C8,2,FALSE)</f>
        <v>Sa</v>
      </c>
      <c r="M21" s="11" t="str">
        <f>VLOOKUP(VLOOKUP(L21,Data!$A2:$B8,2,FALSE)+VLOOKUP(L21,Data!$C2:$D8,2,FALSE),Data!$B2:$C8,2,FALSE)</f>
        <v>S</v>
      </c>
      <c r="N21" s="11" t="str">
        <f>VLOOKUP(VLOOKUP(M21,Data!$A2:$B8,2,FALSE)+VLOOKUP(M21,Data!$C2:$D8,2,FALSE),Data!$B2:$C8,2,FALSE)</f>
        <v>M</v>
      </c>
      <c r="O21" s="11" t="str">
        <f>VLOOKUP(VLOOKUP(N21,Data!$A2:$B8,2,FALSE)+VLOOKUP(N21,Data!$C2:$D8,2,FALSE),Data!$B2:$C8,2,FALSE)</f>
        <v>Tu</v>
      </c>
      <c r="P21" s="11" t="str">
        <f>VLOOKUP(VLOOKUP(O21,Data!$A2:$B8,2,FALSE)+VLOOKUP(O21,Data!$C2:$D8,2,FALSE),Data!$B2:$C8,2,FALSE)</f>
        <v>W</v>
      </c>
      <c r="Q21" s="11" t="str">
        <f>VLOOKUP(VLOOKUP(P21,Data!$A2:$B8,2,FALSE)+VLOOKUP(P21,Data!$C2:$D8,2,FALSE),Data!$B2:$C8,2,FALSE)</f>
        <v>T</v>
      </c>
      <c r="R21" s="11" t="str">
        <f>VLOOKUP(VLOOKUP(Q21,Data!$A2:$B8,2,FALSE)+VLOOKUP(Q21,Data!$C2:$D8,2,FALSE),Data!$B2:$C8,2,FALSE)</f>
        <v>F</v>
      </c>
      <c r="S21" s="11" t="str">
        <f>VLOOKUP(VLOOKUP(R21,Data!$A2:$B8,2,FALSE)+VLOOKUP(R21,Data!$C2:$D8,2,FALSE),Data!$B2:$C8,2,FALSE)</f>
        <v>Sa</v>
      </c>
      <c r="T21" s="11" t="str">
        <f>VLOOKUP(VLOOKUP(S21,Data!$A2:$B8,2,FALSE)+VLOOKUP(S21,Data!$C2:$D8,2,FALSE),Data!$B2:$C8,2,FALSE)</f>
        <v>S</v>
      </c>
      <c r="U21" s="11" t="str">
        <f>VLOOKUP(VLOOKUP(T21,Data!$A2:$B8,2,FALSE)+VLOOKUP(T21,Data!$C2:$D8,2,FALSE),Data!$B2:$C8,2,FALSE)</f>
        <v>M</v>
      </c>
      <c r="V21" s="11" t="str">
        <f>VLOOKUP(VLOOKUP(U21,Data!$A2:$B8,2,FALSE)+VLOOKUP(U21,Data!$C2:$D8,2,FALSE),Data!$B2:$C8,2,FALSE)</f>
        <v>Tu</v>
      </c>
      <c r="W21" s="11" t="str">
        <f>VLOOKUP(VLOOKUP(V21,Data!$A2:$B8,2,FALSE)+VLOOKUP(V21,Data!$C2:$D8,2,FALSE),Data!$B2:$C8,2,FALSE)</f>
        <v>W</v>
      </c>
      <c r="X21" s="11" t="str">
        <f>VLOOKUP(VLOOKUP(W21,Data!$A2:$B8,2,FALSE)+VLOOKUP(W21,Data!$C2:$D8,2,FALSE),Data!$B2:$C8,2,FALSE)</f>
        <v>T</v>
      </c>
      <c r="Y21" s="11" t="str">
        <f>VLOOKUP(VLOOKUP(X21,Data!$A2:$B8,2,FALSE)+VLOOKUP(X21,Data!$C2:$D8,2,FALSE),Data!$B2:$C8,2,FALSE)</f>
        <v>F</v>
      </c>
      <c r="Z21" s="11" t="str">
        <f>VLOOKUP(VLOOKUP(Y21,Data!$A2:$B8,2,FALSE)+VLOOKUP(Y21,Data!$C2:$D8,2,FALSE),Data!$B2:$C8,2,FALSE)</f>
        <v>Sa</v>
      </c>
      <c r="AA21" s="11" t="str">
        <f>VLOOKUP(VLOOKUP(Z21,Data!$A2:$B8,2,FALSE)+VLOOKUP(Z21,Data!$C2:$D8,2,FALSE),Data!$B2:$C8,2,FALSE)</f>
        <v>S</v>
      </c>
      <c r="AB21" s="11" t="str">
        <f>VLOOKUP(VLOOKUP(AA21,Data!$A2:$B8,2,FALSE)+VLOOKUP(AA21,Data!$C2:$D8,2,FALSE),Data!$B2:$C8,2,FALSE)</f>
        <v>M</v>
      </c>
      <c r="AC21" s="11" t="str">
        <f>VLOOKUP(VLOOKUP(AB21,Data!$A2:$B8,2,FALSE)+VLOOKUP(AB21,Data!$C2:$D8,2,FALSE),Data!$B2:$C8,2,FALSE)</f>
        <v>Tu</v>
      </c>
      <c r="AD21" s="11" t="str">
        <f>VLOOKUP(VLOOKUP(AC21,Data!$A2:$B8,2,FALSE)+VLOOKUP(AC21,Data!$C2:$D8,2,FALSE),Data!$B2:$C8,2,FALSE)</f>
        <v>W</v>
      </c>
      <c r="AE21" s="11" t="str">
        <f>VLOOKUP(VLOOKUP(AD21,Data!$A2:$B8,2,FALSE)+VLOOKUP(AD21,Data!$C2:$D8,2,FALSE),Data!$B2:$C8,2,FALSE)</f>
        <v>T</v>
      </c>
      <c r="AF21" s="13" t="str">
        <f>VLOOKUP(VLOOKUP(AE21,Data!$A2:$B8,2,FALSE)+VLOOKUP(AE21,Data!$C2:$D8,2,FALSE),Data!$B2:$C8,2,FALSE)</f>
        <v>F</v>
      </c>
      <c r="AG21" s="109" t="str">
        <f t="shared" si="0"/>
        <v/>
      </c>
      <c r="AH21" s="102"/>
      <c r="AI21" s="102"/>
      <c r="AJ21" s="122"/>
      <c r="AK21" s="110"/>
    </row>
    <row r="22" spans="1:37" ht="15.75" customHeight="1" x14ac:dyDescent="0.2">
      <c r="A22" s="47"/>
      <c r="B22" s="81" t="str">
        <f>IF('Attendance Record'!B22="HL","HL"," ")</f>
        <v xml:space="preserve"> </v>
      </c>
      <c r="C22" s="81" t="str">
        <f>IF('Attendance Record'!C22="HL","HL"," ")</f>
        <v xml:space="preserve"> </v>
      </c>
      <c r="D22" s="81" t="str">
        <f>IF('Attendance Record'!D22="HL","HL"," ")</f>
        <v xml:space="preserve"> </v>
      </c>
      <c r="E22" s="81" t="str">
        <f>IF('Attendance Record'!E22="HL","HL"," ")</f>
        <v xml:space="preserve"> </v>
      </c>
      <c r="F22" s="81" t="str">
        <f>IF('Attendance Record'!F22="HL","HL"," ")</f>
        <v xml:space="preserve"> </v>
      </c>
      <c r="G22" s="81" t="str">
        <f>IF('Attendance Record'!G22="HL","HL"," ")</f>
        <v xml:space="preserve"> </v>
      </c>
      <c r="H22" s="81" t="str">
        <f>IF('Attendance Record'!H22="HL","HL"," ")</f>
        <v xml:space="preserve"> </v>
      </c>
      <c r="I22" s="81" t="str">
        <f>IF('Attendance Record'!I22="HL","HL"," ")</f>
        <v xml:space="preserve"> </v>
      </c>
      <c r="J22" s="81" t="str">
        <f>IF('Attendance Record'!J22="HL","HL"," ")</f>
        <v xml:space="preserve"> </v>
      </c>
      <c r="K22" s="81" t="str">
        <f>IF('Attendance Record'!K22="HL","HL"," ")</f>
        <v xml:space="preserve"> </v>
      </c>
      <c r="L22" s="81" t="str">
        <f>IF('Attendance Record'!L22="HL","HL"," ")</f>
        <v xml:space="preserve"> </v>
      </c>
      <c r="M22" s="81" t="str">
        <f>IF('Attendance Record'!M22="HL","HL"," ")</f>
        <v xml:space="preserve"> </v>
      </c>
      <c r="N22" s="81" t="str">
        <f>IF('Attendance Record'!N22="HL","HL"," ")</f>
        <v xml:space="preserve"> </v>
      </c>
      <c r="O22" s="81" t="str">
        <f>IF('Attendance Record'!O22="HL","HL"," ")</f>
        <v xml:space="preserve"> </v>
      </c>
      <c r="P22" s="81" t="str">
        <f>IF('Attendance Record'!P22="HL","HL"," ")</f>
        <v xml:space="preserve"> </v>
      </c>
      <c r="Q22" s="81" t="str">
        <f>IF('Attendance Record'!Q22="HL","HL"," ")</f>
        <v xml:space="preserve"> </v>
      </c>
      <c r="R22" s="81" t="str">
        <f>IF('Attendance Record'!R22="HL","HL"," ")</f>
        <v xml:space="preserve"> </v>
      </c>
      <c r="S22" s="81" t="str">
        <f>IF('Attendance Record'!S22="HL","HL"," ")</f>
        <v xml:space="preserve"> </v>
      </c>
      <c r="T22" s="81" t="str">
        <f>IF('Attendance Record'!T22="HL","HL"," ")</f>
        <v xml:space="preserve"> </v>
      </c>
      <c r="U22" s="81" t="str">
        <f>IF('Attendance Record'!U22="HL","HL"," ")</f>
        <v xml:space="preserve"> </v>
      </c>
      <c r="V22" s="81" t="str">
        <f>IF('Attendance Record'!V22="HL","HL"," ")</f>
        <v xml:space="preserve"> </v>
      </c>
      <c r="W22" s="81" t="str">
        <f>IF('Attendance Record'!W22="HL","HL"," ")</f>
        <v xml:space="preserve"> </v>
      </c>
      <c r="X22" s="81" t="str">
        <f>IF('Attendance Record'!X22="HL","HL"," ")</f>
        <v xml:space="preserve"> </v>
      </c>
      <c r="Y22" s="81" t="str">
        <f>IF('Attendance Record'!Y22="HL","HL"," ")</f>
        <v xml:space="preserve"> </v>
      </c>
      <c r="Z22" s="81" t="str">
        <f>IF('Attendance Record'!Z22="HL","HL"," ")</f>
        <v xml:space="preserve"> </v>
      </c>
      <c r="AA22" s="81" t="str">
        <f>IF('Attendance Record'!AA22="HL","HL"," ")</f>
        <v xml:space="preserve"> </v>
      </c>
      <c r="AB22" s="81" t="str">
        <f>IF('Attendance Record'!AB22="HL","HL"," ")</f>
        <v xml:space="preserve"> </v>
      </c>
      <c r="AC22" s="81" t="str">
        <f>IF('Attendance Record'!AC22="HL","HL"," ")</f>
        <v xml:space="preserve"> </v>
      </c>
      <c r="AD22" s="81" t="str">
        <f>IF('Attendance Record'!AD22="HL","HL"," ")</f>
        <v xml:space="preserve"> </v>
      </c>
      <c r="AE22" s="81" t="str">
        <f>IF('Attendance Record'!AE22="HL","HL"," ")</f>
        <v xml:space="preserve"> </v>
      </c>
      <c r="AF22" s="103" t="str">
        <f>IF('Attendance Record'!AF22="HL","HL"," ")</f>
        <v xml:space="preserve"> </v>
      </c>
      <c r="AG22" s="109" t="str">
        <f t="shared" si="0"/>
        <v/>
      </c>
      <c r="AH22" s="102">
        <f>IF(COUNTIF(B22:AF22,"HL")&gt;0,24,0)</f>
        <v>0</v>
      </c>
      <c r="AI22" s="102">
        <f>SUM(AI20,AG22)-AH22</f>
        <v>0</v>
      </c>
      <c r="AJ22" s="122" t="str">
        <f>AJ20</f>
        <v xml:space="preserve"> </v>
      </c>
      <c r="AK22" s="110" t="str">
        <f t="shared" si="1"/>
        <v>[?]</v>
      </c>
    </row>
    <row r="23" spans="1:37" x14ac:dyDescent="0.2">
      <c r="A23" s="47" t="s">
        <v>13</v>
      </c>
      <c r="B23" s="11" t="str">
        <f>VLOOKUP(VLOOKUP(AF21,Data!$A2:$B8,2,FALSE)+VLOOKUP(AF21,Data!$C2:$D8,2,FALSE),Data!$B2:$C8,2,FALSE)</f>
        <v>Sa</v>
      </c>
      <c r="C23" s="11" t="str">
        <f>VLOOKUP(VLOOKUP(B23,Data!$A2:$B8,2,FALSE)+VLOOKUP(B23,Data!$C2:$D8,2,FALSE),Data!$B2:$C8,2,FALSE)</f>
        <v>S</v>
      </c>
      <c r="D23" s="11" t="str">
        <f>VLOOKUP(VLOOKUP(C23,Data!$A2:$B8,2,FALSE)+VLOOKUP(C23,Data!$C2:$D8,2,FALSE),Data!$B2:$C8,2,FALSE)</f>
        <v>M</v>
      </c>
      <c r="E23" s="11" t="str">
        <f>VLOOKUP(VLOOKUP(D23,Data!$A2:$B8,2,FALSE)+VLOOKUP(D23,Data!$C2:$D8,2,FALSE),Data!$B2:$C8,2,FALSE)</f>
        <v>Tu</v>
      </c>
      <c r="F23" s="11" t="str">
        <f>VLOOKUP(VLOOKUP(E23,Data!$A2:$B8,2,FALSE)+VLOOKUP(E23,Data!$C2:$D8,2,FALSE),Data!$B2:$C8,2,FALSE)</f>
        <v>W</v>
      </c>
      <c r="G23" s="11" t="str">
        <f>VLOOKUP(VLOOKUP(F23,Data!$A2:$B8,2,FALSE)+VLOOKUP(F23,Data!$C2:$D8,2,FALSE),Data!$B2:$C8,2,FALSE)</f>
        <v>T</v>
      </c>
      <c r="H23" s="11" t="str">
        <f>VLOOKUP(VLOOKUP(G23,Data!$A2:$B8,2,FALSE)+VLOOKUP(G23,Data!$C2:$D8,2,FALSE),Data!$B2:$C8,2,FALSE)</f>
        <v>F</v>
      </c>
      <c r="I23" s="11" t="str">
        <f>VLOOKUP(VLOOKUP(H23,Data!$A2:$B8,2,FALSE)+VLOOKUP(H23,Data!$C2:$D8,2,FALSE),Data!$B2:$C8,2,FALSE)</f>
        <v>Sa</v>
      </c>
      <c r="J23" s="11" t="str">
        <f>VLOOKUP(VLOOKUP(I23,Data!$A2:$B8,2,FALSE)+VLOOKUP(I23,Data!$C2:$D8,2,FALSE),Data!$B2:$C8,2,FALSE)</f>
        <v>S</v>
      </c>
      <c r="K23" s="11" t="str">
        <f>VLOOKUP(VLOOKUP(J23,Data!$A2:$B8,2,FALSE)+VLOOKUP(J23,Data!$C2:$D8,2,FALSE),Data!$B2:$C8,2,FALSE)</f>
        <v>M</v>
      </c>
      <c r="L23" s="11" t="str">
        <f>VLOOKUP(VLOOKUP(K23,Data!$A2:$B8,2,FALSE)+VLOOKUP(K23,Data!$C2:$D8,2,FALSE),Data!$B2:$C8,2,FALSE)</f>
        <v>Tu</v>
      </c>
      <c r="M23" s="11" t="str">
        <f>VLOOKUP(VLOOKUP(L23,Data!$A2:$B8,2,FALSE)+VLOOKUP(L23,Data!$C2:$D8,2,FALSE),Data!$B2:$C8,2,FALSE)</f>
        <v>W</v>
      </c>
      <c r="N23" s="11" t="str">
        <f>VLOOKUP(VLOOKUP(M23,Data!$A2:$B8,2,FALSE)+VLOOKUP(M23,Data!$C2:$D8,2,FALSE),Data!$B2:$C8,2,FALSE)</f>
        <v>T</v>
      </c>
      <c r="O23" s="11" t="str">
        <f>VLOOKUP(VLOOKUP(N23,Data!$A2:$B8,2,FALSE)+VLOOKUP(N23,Data!$C2:$D8,2,FALSE),Data!$B2:$C8,2,FALSE)</f>
        <v>F</v>
      </c>
      <c r="P23" s="11" t="str">
        <f>VLOOKUP(VLOOKUP(O23,Data!$A2:$B8,2,FALSE)+VLOOKUP(O23,Data!$C2:$D8,2,FALSE),Data!$B2:$C8,2,FALSE)</f>
        <v>Sa</v>
      </c>
      <c r="Q23" s="11" t="str">
        <f>VLOOKUP(VLOOKUP(P23,Data!$A2:$B8,2,FALSE)+VLOOKUP(P23,Data!$C2:$D8,2,FALSE),Data!$B2:$C8,2,FALSE)</f>
        <v>S</v>
      </c>
      <c r="R23" s="11" t="str">
        <f>VLOOKUP(VLOOKUP(Q23,Data!$A2:$B8,2,FALSE)+VLOOKUP(Q23,Data!$C2:$D8,2,FALSE),Data!$B2:$C8,2,FALSE)</f>
        <v>M</v>
      </c>
      <c r="S23" s="11" t="str">
        <f>VLOOKUP(VLOOKUP(R23,Data!$A2:$B8,2,FALSE)+VLOOKUP(R23,Data!$C2:$D8,2,FALSE),Data!$B2:$C8,2,FALSE)</f>
        <v>Tu</v>
      </c>
      <c r="T23" s="11" t="str">
        <f>VLOOKUP(VLOOKUP(S23,Data!$A2:$B8,2,FALSE)+VLOOKUP(S23,Data!$C2:$D8,2,FALSE),Data!$B2:$C8,2,FALSE)</f>
        <v>W</v>
      </c>
      <c r="U23" s="11" t="str">
        <f>VLOOKUP(VLOOKUP(T23,Data!$A2:$B8,2,FALSE)+VLOOKUP(T23,Data!$C2:$D8,2,FALSE),Data!$B2:$C8,2,FALSE)</f>
        <v>T</v>
      </c>
      <c r="V23" s="11" t="str">
        <f>VLOOKUP(VLOOKUP(U23,Data!$A2:$B8,2,FALSE)+VLOOKUP(U23,Data!$C2:$D8,2,FALSE),Data!$B2:$C8,2,FALSE)</f>
        <v>F</v>
      </c>
      <c r="W23" s="11" t="str">
        <f>VLOOKUP(VLOOKUP(V23,Data!$A2:$B8,2,FALSE)+VLOOKUP(V23,Data!$C2:$D8,2,FALSE),Data!$B2:$C8,2,FALSE)</f>
        <v>Sa</v>
      </c>
      <c r="X23" s="11" t="str">
        <f>VLOOKUP(VLOOKUP(W23,Data!$A2:$B8,2,FALSE)+VLOOKUP(W23,Data!$C2:$D8,2,FALSE),Data!$B2:$C8,2,FALSE)</f>
        <v>S</v>
      </c>
      <c r="Y23" s="11" t="str">
        <f>VLOOKUP(VLOOKUP(X23,Data!$A2:$B8,2,FALSE)+VLOOKUP(X23,Data!$C2:$D8,2,FALSE),Data!$B2:$C8,2,FALSE)</f>
        <v>M</v>
      </c>
      <c r="Z23" s="11" t="str">
        <f>VLOOKUP(VLOOKUP(Y23,Data!$A2:$B8,2,FALSE)+VLOOKUP(Y23,Data!$C2:$D8,2,FALSE),Data!$B2:$C8,2,FALSE)</f>
        <v>Tu</v>
      </c>
      <c r="AA23" s="11" t="str">
        <f>VLOOKUP(VLOOKUP(Z23,Data!$A2:$B8,2,FALSE)+VLOOKUP(Z23,Data!$C2:$D8,2,FALSE),Data!$B2:$C8,2,FALSE)</f>
        <v>W</v>
      </c>
      <c r="AB23" s="11" t="str">
        <f>VLOOKUP(VLOOKUP(AA23,Data!$A2:$B8,2,FALSE)+VLOOKUP(AA23,Data!$C2:$D8,2,FALSE),Data!$B2:$C8,2,FALSE)</f>
        <v>T</v>
      </c>
      <c r="AC23" s="11" t="str">
        <f>VLOOKUP(VLOOKUP(AB23,Data!$A2:$B8,2,FALSE)+VLOOKUP(AB23,Data!$C2:$D8,2,FALSE),Data!$B2:$C8,2,FALSE)</f>
        <v>F</v>
      </c>
      <c r="AD23" s="11" t="str">
        <f>VLOOKUP(VLOOKUP(AC23,Data!$A2:$B8,2,FALSE)+VLOOKUP(AC23,Data!$C2:$D8,2,FALSE),Data!$B2:$C8,2,FALSE)</f>
        <v>Sa</v>
      </c>
      <c r="AE23" s="11" t="str">
        <f>VLOOKUP(VLOOKUP(AD23,Data!$A2:$B8,2,FALSE)+VLOOKUP(AD23,Data!$C2:$D8,2,FALSE),Data!$B2:$C8,2,FALSE)</f>
        <v>S</v>
      </c>
      <c r="AF23" s="56"/>
      <c r="AG23" s="109" t="str">
        <f t="shared" si="0"/>
        <v/>
      </c>
      <c r="AH23" s="102"/>
      <c r="AI23" s="102"/>
      <c r="AJ23" s="122"/>
      <c r="AK23" s="110"/>
    </row>
    <row r="24" spans="1:37" ht="15.75" customHeight="1" x14ac:dyDescent="0.2">
      <c r="A24" s="47"/>
      <c r="B24" s="81" t="str">
        <f>IF('Attendance Record'!B24="HL","HL"," ")</f>
        <v xml:space="preserve"> </v>
      </c>
      <c r="C24" s="81" t="str">
        <f>IF('Attendance Record'!C24="HL","HL"," ")</f>
        <v xml:space="preserve"> </v>
      </c>
      <c r="D24" s="81" t="str">
        <f>IF('Attendance Record'!D24="HL","HL"," ")</f>
        <v xml:space="preserve"> </v>
      </c>
      <c r="E24" s="81" t="str">
        <f>IF('Attendance Record'!E24="HL","HL"," ")</f>
        <v xml:space="preserve"> </v>
      </c>
      <c r="F24" s="81" t="str">
        <f>IF('Attendance Record'!F24="HL","HL"," ")</f>
        <v xml:space="preserve"> </v>
      </c>
      <c r="G24" s="81" t="str">
        <f>IF('Attendance Record'!G24="HL","HL"," ")</f>
        <v xml:space="preserve"> </v>
      </c>
      <c r="H24" s="81" t="str">
        <f>IF('Attendance Record'!H24="HL","HL"," ")</f>
        <v xml:space="preserve"> </v>
      </c>
      <c r="I24" s="81" t="str">
        <f>IF('Attendance Record'!I24="HL","HL"," ")</f>
        <v xml:space="preserve"> </v>
      </c>
      <c r="J24" s="81" t="str">
        <f>IF('Attendance Record'!J24="HL","HL"," ")</f>
        <v xml:space="preserve"> </v>
      </c>
      <c r="K24" s="81" t="str">
        <f>IF('Attendance Record'!K24="HL","HL"," ")</f>
        <v xml:space="preserve"> </v>
      </c>
      <c r="L24" s="81" t="str">
        <f>IF('Attendance Record'!L24="HL","HL"," ")</f>
        <v xml:space="preserve"> </v>
      </c>
      <c r="M24" s="81" t="str">
        <f>IF('Attendance Record'!M24="HL","HL"," ")</f>
        <v xml:space="preserve"> </v>
      </c>
      <c r="N24" s="81" t="str">
        <f>IF('Attendance Record'!N24="HL","HL"," ")</f>
        <v xml:space="preserve"> </v>
      </c>
      <c r="O24" s="81" t="str">
        <f>IF('Attendance Record'!O24="HL","HL"," ")</f>
        <v xml:space="preserve"> </v>
      </c>
      <c r="P24" s="81" t="str">
        <f>IF('Attendance Record'!P24="HL","HL"," ")</f>
        <v xml:space="preserve"> </v>
      </c>
      <c r="Q24" s="81" t="str">
        <f>IF('Attendance Record'!Q24="HL","HL"," ")</f>
        <v xml:space="preserve"> </v>
      </c>
      <c r="R24" s="81" t="str">
        <f>IF('Attendance Record'!R24="HL","HL"," ")</f>
        <v xml:space="preserve"> </v>
      </c>
      <c r="S24" s="81" t="str">
        <f>IF('Attendance Record'!S24="HL","HL"," ")</f>
        <v xml:space="preserve"> </v>
      </c>
      <c r="T24" s="81" t="str">
        <f>IF('Attendance Record'!T24="HL","HL"," ")</f>
        <v xml:space="preserve"> </v>
      </c>
      <c r="U24" s="81" t="str">
        <f>IF('Attendance Record'!U24="HL","HL"," ")</f>
        <v xml:space="preserve"> </v>
      </c>
      <c r="V24" s="81" t="str">
        <f>IF('Attendance Record'!V24="HL","HL"," ")</f>
        <v xml:space="preserve"> </v>
      </c>
      <c r="W24" s="81" t="str">
        <f>IF('Attendance Record'!W24="HL","HL"," ")</f>
        <v xml:space="preserve"> </v>
      </c>
      <c r="X24" s="81" t="str">
        <f>IF('Attendance Record'!X24="HL","HL"," ")</f>
        <v xml:space="preserve"> </v>
      </c>
      <c r="Y24" s="81" t="str">
        <f>IF('Attendance Record'!Y24="HL","HL"," ")</f>
        <v xml:space="preserve"> </v>
      </c>
      <c r="Z24" s="81" t="str">
        <f>IF('Attendance Record'!Z24="HL","HL"," ")</f>
        <v xml:space="preserve"> </v>
      </c>
      <c r="AA24" s="81" t="str">
        <f>IF('Attendance Record'!AA24="HL","HL"," ")</f>
        <v xml:space="preserve"> </v>
      </c>
      <c r="AB24" s="81" t="str">
        <f>IF('Attendance Record'!AB24="HL","HL"," ")</f>
        <v xml:space="preserve"> </v>
      </c>
      <c r="AC24" s="81" t="str">
        <f>IF('Attendance Record'!AC24="HL","HL"," ")</f>
        <v xml:space="preserve"> </v>
      </c>
      <c r="AD24" s="81" t="str">
        <f>IF('Attendance Record'!AD24="HL","HL"," ")</f>
        <v xml:space="preserve"> </v>
      </c>
      <c r="AE24" s="81" t="str">
        <f>IF('Attendance Record'!AE24="HL","HL"," ")</f>
        <v xml:space="preserve"> </v>
      </c>
      <c r="AF24" s="56"/>
      <c r="AG24" s="109" t="str">
        <f t="shared" si="0"/>
        <v/>
      </c>
      <c r="AH24" s="102">
        <f>IF(COUNTIF(B24:AF24,"HL")&gt;0,24,0)</f>
        <v>0</v>
      </c>
      <c r="AI24" s="102">
        <f>SUM(AI22,AG24)-AH24</f>
        <v>0</v>
      </c>
      <c r="AJ24" s="122" t="str">
        <f>AJ22</f>
        <v xml:space="preserve"> </v>
      </c>
      <c r="AK24" s="110" t="str">
        <f t="shared" si="1"/>
        <v>[?]</v>
      </c>
    </row>
    <row r="25" spans="1:37" x14ac:dyDescent="0.2">
      <c r="A25" s="47" t="s">
        <v>14</v>
      </c>
      <c r="B25" s="11" t="str">
        <f>VLOOKUP(VLOOKUP(AE23,Data!$A2:$B8,2,FALSE)+VLOOKUP(AE23,Data!$C2:$D8,2,FALSE),Data!$B2:$C8,2,FALSE)</f>
        <v>M</v>
      </c>
      <c r="C25" s="11" t="str">
        <f>VLOOKUP(VLOOKUP(B25,Data!$A2:$B8,2,FALSE)+VLOOKUP(B25,Data!$C2:$D8,2,FALSE),Data!$B2:$C8,2,FALSE)</f>
        <v>Tu</v>
      </c>
      <c r="D25" s="11" t="str">
        <f>VLOOKUP(VLOOKUP(C25,Data!$A2:$B8,2,FALSE)+VLOOKUP(C25,Data!$C2:$D8,2,FALSE),Data!$B2:$C8,2,FALSE)</f>
        <v>W</v>
      </c>
      <c r="E25" s="11" t="str">
        <f>VLOOKUP(VLOOKUP(D25,Data!$A2:$B8,2,FALSE)+VLOOKUP(D25,Data!$C2:$D8,2,FALSE),Data!$B2:$C8,2,FALSE)</f>
        <v>T</v>
      </c>
      <c r="F25" s="11" t="str">
        <f>VLOOKUP(VLOOKUP(E25,Data!$A2:$B8,2,FALSE)+VLOOKUP(E25,Data!$C2:$D8,2,FALSE),Data!$B2:$C8,2,FALSE)</f>
        <v>F</v>
      </c>
      <c r="G25" s="11" t="str">
        <f>VLOOKUP(VLOOKUP(F25,Data!$A2:$B8,2,FALSE)+VLOOKUP(F25,Data!$C2:$D8,2,FALSE),Data!$B2:$C8,2,FALSE)</f>
        <v>Sa</v>
      </c>
      <c r="H25" s="11" t="str">
        <f>VLOOKUP(VLOOKUP(G25,Data!$A2:$B8,2,FALSE)+VLOOKUP(G25,Data!$C2:$D8,2,FALSE),Data!$B2:$C8,2,FALSE)</f>
        <v>S</v>
      </c>
      <c r="I25" s="11" t="str">
        <f>VLOOKUP(VLOOKUP(H25,Data!$A2:$B8,2,FALSE)+VLOOKUP(H25,Data!$C2:$D8,2,FALSE),Data!$B2:$C8,2,FALSE)</f>
        <v>M</v>
      </c>
      <c r="J25" s="11" t="str">
        <f>VLOOKUP(VLOOKUP(I25,Data!$A2:$B8,2,FALSE)+VLOOKUP(I25,Data!$C2:$D8,2,FALSE),Data!$B2:$C8,2,FALSE)</f>
        <v>Tu</v>
      </c>
      <c r="K25" s="11" t="str">
        <f>VLOOKUP(VLOOKUP(J25,Data!$A2:$B8,2,FALSE)+VLOOKUP(J25,Data!$C2:$D8,2,FALSE),Data!$B2:$C8,2,FALSE)</f>
        <v>W</v>
      </c>
      <c r="L25" s="11" t="str">
        <f>VLOOKUP(VLOOKUP(K25,Data!$A2:$B8,2,FALSE)+VLOOKUP(K25,Data!$C2:$D8,2,FALSE),Data!$B2:$C8,2,FALSE)</f>
        <v>T</v>
      </c>
      <c r="M25" s="11" t="str">
        <f>VLOOKUP(VLOOKUP(L25,Data!$A2:$B8,2,FALSE)+VLOOKUP(L25,Data!$C2:$D8,2,FALSE),Data!$B2:$C8,2,FALSE)</f>
        <v>F</v>
      </c>
      <c r="N25" s="11" t="str">
        <f>VLOOKUP(VLOOKUP(M25,Data!$A2:$B8,2,FALSE)+VLOOKUP(M25,Data!$C2:$D8,2,FALSE),Data!$B2:$C8,2,FALSE)</f>
        <v>Sa</v>
      </c>
      <c r="O25" s="11" t="str">
        <f>VLOOKUP(VLOOKUP(N25,Data!$A2:$B8,2,FALSE)+VLOOKUP(N25,Data!$C2:$D8,2,FALSE),Data!$B2:$C8,2,FALSE)</f>
        <v>S</v>
      </c>
      <c r="P25" s="11" t="str">
        <f>VLOOKUP(VLOOKUP(O25,Data!$A2:$B8,2,FALSE)+VLOOKUP(O25,Data!$C2:$D8,2,FALSE),Data!$B2:$C8,2,FALSE)</f>
        <v>M</v>
      </c>
      <c r="Q25" s="11" t="str">
        <f>VLOOKUP(VLOOKUP(P25,Data!$A2:$B8,2,FALSE)+VLOOKUP(P25,Data!$C2:$D8,2,FALSE),Data!$B2:$C8,2,FALSE)</f>
        <v>Tu</v>
      </c>
      <c r="R25" s="11" t="str">
        <f>VLOOKUP(VLOOKUP(Q25,Data!$A2:$B8,2,FALSE)+VLOOKUP(Q25,Data!$C2:$D8,2,FALSE),Data!$B2:$C8,2,FALSE)</f>
        <v>W</v>
      </c>
      <c r="S25" s="11" t="str">
        <f>VLOOKUP(VLOOKUP(R25,Data!$A2:$B8,2,FALSE)+VLOOKUP(R25,Data!$C2:$D8,2,FALSE),Data!$B2:$C8,2,FALSE)</f>
        <v>T</v>
      </c>
      <c r="T25" s="11" t="str">
        <f>VLOOKUP(VLOOKUP(S25,Data!$A2:$B8,2,FALSE)+VLOOKUP(S25,Data!$C2:$D8,2,FALSE),Data!$B2:$C8,2,FALSE)</f>
        <v>F</v>
      </c>
      <c r="U25" s="11" t="str">
        <f>VLOOKUP(VLOOKUP(T25,Data!$A2:$B8,2,FALSE)+VLOOKUP(T25,Data!$C2:$D8,2,FALSE),Data!$B2:$C8,2,FALSE)</f>
        <v>Sa</v>
      </c>
      <c r="V25" s="11" t="str">
        <f>VLOOKUP(VLOOKUP(U25,Data!$A2:$B8,2,FALSE)+VLOOKUP(U25,Data!$C2:$D8,2,FALSE),Data!$B2:$C8,2,FALSE)</f>
        <v>S</v>
      </c>
      <c r="W25" s="11" t="str">
        <f>VLOOKUP(VLOOKUP(V25,Data!$A2:$B8,2,FALSE)+VLOOKUP(V25,Data!$C2:$D8,2,FALSE),Data!$B2:$C8,2,FALSE)</f>
        <v>M</v>
      </c>
      <c r="X25" s="11" t="str">
        <f>VLOOKUP(VLOOKUP(W25,Data!$A2:$B8,2,FALSE)+VLOOKUP(W25,Data!$C2:$D8,2,FALSE),Data!$B2:$C8,2,FALSE)</f>
        <v>Tu</v>
      </c>
      <c r="Y25" s="11" t="str">
        <f>VLOOKUP(VLOOKUP(X25,Data!$A2:$B8,2,FALSE)+VLOOKUP(X25,Data!$C2:$D8,2,FALSE),Data!$B2:$C8,2,FALSE)</f>
        <v>W</v>
      </c>
      <c r="Z25" s="11" t="str">
        <f>VLOOKUP(VLOOKUP(Y25,Data!$A2:$B8,2,FALSE)+VLOOKUP(Y25,Data!$C2:$D8,2,FALSE),Data!$B2:$C8,2,FALSE)</f>
        <v>T</v>
      </c>
      <c r="AA25" s="11" t="str">
        <f>VLOOKUP(VLOOKUP(Z25,Data!$A2:$B8,2,FALSE)+VLOOKUP(Z25,Data!$C2:$D8,2,FALSE),Data!$B2:$C8,2,FALSE)</f>
        <v>F</v>
      </c>
      <c r="AB25" s="11" t="str">
        <f>VLOOKUP(VLOOKUP(AA25,Data!$A2:$B8,2,FALSE)+VLOOKUP(AA25,Data!$C2:$D8,2,FALSE),Data!$B2:$C8,2,FALSE)</f>
        <v>Sa</v>
      </c>
      <c r="AC25" s="11" t="str">
        <f>VLOOKUP(VLOOKUP(AB25,Data!$A2:$B8,2,FALSE)+VLOOKUP(AB25,Data!$C2:$D8,2,FALSE),Data!$B2:$C8,2,FALSE)</f>
        <v>S</v>
      </c>
      <c r="AD25" s="11" t="str">
        <f>VLOOKUP(VLOOKUP(AC25,Data!$A2:$B8,2,FALSE)+VLOOKUP(AC25,Data!$C2:$D8,2,FALSE),Data!$B2:$C8,2,FALSE)</f>
        <v>M</v>
      </c>
      <c r="AE25" s="11" t="str">
        <f>VLOOKUP(VLOOKUP(AD25,Data!$A2:$B8,2,FALSE)+VLOOKUP(AD25,Data!$C2:$D8,2,FALSE),Data!$B2:$C8,2,FALSE)</f>
        <v>Tu</v>
      </c>
      <c r="AF25" s="13" t="str">
        <f>VLOOKUP(VLOOKUP(AE25,Data!$A2:$B8,2,FALSE)+VLOOKUP(AE25,Data!$C2:$D8,2,FALSE),Data!$B2:$C8,2,FALSE)</f>
        <v>W</v>
      </c>
      <c r="AG25" s="109" t="str">
        <f t="shared" si="0"/>
        <v/>
      </c>
      <c r="AH25" s="102"/>
      <c r="AI25" s="102"/>
      <c r="AJ25" s="122"/>
      <c r="AK25" s="110"/>
    </row>
    <row r="26" spans="1:37" ht="15.75" customHeight="1" x14ac:dyDescent="0.2">
      <c r="A26" s="47"/>
      <c r="B26" s="81" t="str">
        <f>IF('Attendance Record'!B26="HL","HL"," ")</f>
        <v xml:space="preserve"> </v>
      </c>
      <c r="C26" s="81" t="str">
        <f>IF('Attendance Record'!C26="HL","HL"," ")</f>
        <v xml:space="preserve"> </v>
      </c>
      <c r="D26" s="81" t="str">
        <f>IF('Attendance Record'!D26="HL","HL"," ")</f>
        <v xml:space="preserve"> </v>
      </c>
      <c r="E26" s="81" t="str">
        <f>IF('Attendance Record'!E26="HL","HL"," ")</f>
        <v xml:space="preserve"> </v>
      </c>
      <c r="F26" s="81" t="str">
        <f>IF('Attendance Record'!F26="HL","HL"," ")</f>
        <v xml:space="preserve"> </v>
      </c>
      <c r="G26" s="81" t="str">
        <f>IF('Attendance Record'!G26="HL","HL"," ")</f>
        <v xml:space="preserve"> </v>
      </c>
      <c r="H26" s="81" t="str">
        <f>IF('Attendance Record'!H26="HL","HL"," ")</f>
        <v xml:space="preserve"> </v>
      </c>
      <c r="I26" s="81" t="str">
        <f>IF('Attendance Record'!I26="HL","HL"," ")</f>
        <v xml:space="preserve"> </v>
      </c>
      <c r="J26" s="81" t="str">
        <f>IF('Attendance Record'!J26="HL","HL"," ")</f>
        <v xml:space="preserve"> </v>
      </c>
      <c r="K26" s="81" t="str">
        <f>IF('Attendance Record'!K26="HL","HL"," ")</f>
        <v xml:space="preserve"> </v>
      </c>
      <c r="L26" s="81" t="str">
        <f>IF('Attendance Record'!L26="HL","HL"," ")</f>
        <v xml:space="preserve"> </v>
      </c>
      <c r="M26" s="81" t="str">
        <f>IF('Attendance Record'!M26="HL","HL"," ")</f>
        <v xml:space="preserve"> </v>
      </c>
      <c r="N26" s="81" t="str">
        <f>IF('Attendance Record'!N26="HL","HL"," ")</f>
        <v xml:space="preserve"> </v>
      </c>
      <c r="O26" s="81" t="str">
        <f>IF('Attendance Record'!O26="HL","HL"," ")</f>
        <v xml:space="preserve"> </v>
      </c>
      <c r="P26" s="81" t="str">
        <f>IF('Attendance Record'!P26="HL","HL"," ")</f>
        <v xml:space="preserve"> </v>
      </c>
      <c r="Q26" s="81" t="str">
        <f>IF('Attendance Record'!Q26="HL","HL"," ")</f>
        <v xml:space="preserve"> </v>
      </c>
      <c r="R26" s="81" t="str">
        <f>IF('Attendance Record'!R26="HL","HL"," ")</f>
        <v xml:space="preserve"> </v>
      </c>
      <c r="S26" s="81" t="str">
        <f>IF('Attendance Record'!S26="HL","HL"," ")</f>
        <v xml:space="preserve"> </v>
      </c>
      <c r="T26" s="81" t="str">
        <f>IF('Attendance Record'!T26="HL","HL"," ")</f>
        <v xml:space="preserve"> </v>
      </c>
      <c r="U26" s="81" t="str">
        <f>IF('Attendance Record'!U26="HL","HL"," ")</f>
        <v xml:space="preserve"> </v>
      </c>
      <c r="V26" s="81" t="str">
        <f>IF('Attendance Record'!V26="HL","HL"," ")</f>
        <v xml:space="preserve"> </v>
      </c>
      <c r="W26" s="81" t="str">
        <f>IF('Attendance Record'!W26="HL","HL"," ")</f>
        <v xml:space="preserve"> </v>
      </c>
      <c r="X26" s="81" t="str">
        <f>IF('Attendance Record'!X26="HL","HL"," ")</f>
        <v xml:space="preserve"> </v>
      </c>
      <c r="Y26" s="81" t="str">
        <f>IF('Attendance Record'!Y26="HL","HL"," ")</f>
        <v xml:space="preserve"> </v>
      </c>
      <c r="Z26" s="81" t="str">
        <f>IF('Attendance Record'!Z26="HL","HL"," ")</f>
        <v xml:space="preserve"> </v>
      </c>
      <c r="AA26" s="81" t="str">
        <f>IF('Attendance Record'!AA26="HL","HL"," ")</f>
        <v xml:space="preserve"> </v>
      </c>
      <c r="AB26" s="81" t="str">
        <f>IF('Attendance Record'!AB26="HL","HL"," ")</f>
        <v xml:space="preserve"> </v>
      </c>
      <c r="AC26" s="81" t="str">
        <f>IF('Attendance Record'!AC26="HL","HL"," ")</f>
        <v xml:space="preserve"> </v>
      </c>
      <c r="AD26" s="81" t="str">
        <f>IF('Attendance Record'!AD26="HL","HL"," ")</f>
        <v xml:space="preserve"> </v>
      </c>
      <c r="AE26" s="81" t="str">
        <f>IF('Attendance Record'!AE26="HL","HL"," ")</f>
        <v xml:space="preserve"> </v>
      </c>
      <c r="AF26" s="103" t="str">
        <f>IF('Attendance Record'!AF26="HL","HL"," ")</f>
        <v xml:space="preserve"> </v>
      </c>
      <c r="AG26" s="109" t="str">
        <f t="shared" si="0"/>
        <v/>
      </c>
      <c r="AH26" s="102">
        <f>IF(COUNTIF(B26:AF26,"HL")&gt;0,24,0)</f>
        <v>0</v>
      </c>
      <c r="AI26" s="102">
        <f>SUM(AI24,AG26)-AH26</f>
        <v>0</v>
      </c>
      <c r="AJ26" s="122" t="str">
        <f>AJ24</f>
        <v xml:space="preserve"> </v>
      </c>
      <c r="AK26" s="110" t="str">
        <f t="shared" si="1"/>
        <v>[?]</v>
      </c>
    </row>
    <row r="27" spans="1:37" x14ac:dyDescent="0.2">
      <c r="A27" s="47" t="s">
        <v>15</v>
      </c>
      <c r="B27" s="11" t="str">
        <f>VLOOKUP(VLOOKUP(AF25,Data!$A2:$B8,2,FALSE)+VLOOKUP(AF25,Data!$C2:$D8,2,FALSE),Data!$B2:$C8,2,FALSE)</f>
        <v>T</v>
      </c>
      <c r="C27" s="11" t="str">
        <f>VLOOKUP(VLOOKUP(B27,Data!$A2:$B8,2,FALSE)+VLOOKUP(B27,Data!$C2:$D8,2,FALSE),Data!$B2:$C8,2,FALSE)</f>
        <v>F</v>
      </c>
      <c r="D27" s="11" t="str">
        <f>VLOOKUP(VLOOKUP(C27,Data!$A2:$B8,2,FALSE)+VLOOKUP(C27,Data!$C2:$D8,2,FALSE),Data!$B2:$C8,2,FALSE)</f>
        <v>Sa</v>
      </c>
      <c r="E27" s="11" t="str">
        <f>VLOOKUP(VLOOKUP(D27,Data!$A2:$B8,2,FALSE)+VLOOKUP(D27,Data!$C2:$D8,2,FALSE),Data!$B2:$C8,2,FALSE)</f>
        <v>S</v>
      </c>
      <c r="F27" s="11" t="str">
        <f>VLOOKUP(VLOOKUP(E27,Data!$A2:$B8,2,FALSE)+VLOOKUP(E27,Data!$C2:$D8,2,FALSE),Data!$B2:$C8,2,FALSE)</f>
        <v>M</v>
      </c>
      <c r="G27" s="11" t="str">
        <f>VLOOKUP(VLOOKUP(F27,Data!$A2:$B8,2,FALSE)+VLOOKUP(F27,Data!$C2:$D8,2,FALSE),Data!$B2:$C8,2,FALSE)</f>
        <v>Tu</v>
      </c>
      <c r="H27" s="11" t="str">
        <f>VLOOKUP(VLOOKUP(G27,Data!$A2:$B8,2,FALSE)+VLOOKUP(G27,Data!$C2:$D8,2,FALSE),Data!$B2:$C8,2,FALSE)</f>
        <v>W</v>
      </c>
      <c r="I27" s="11" t="str">
        <f>VLOOKUP(VLOOKUP(H27,Data!$A2:$B8,2,FALSE)+VLOOKUP(H27,Data!$C2:$D8,2,FALSE),Data!$B2:$C8,2,FALSE)</f>
        <v>T</v>
      </c>
      <c r="J27" s="11" t="str">
        <f>VLOOKUP(VLOOKUP(I27,Data!$A2:$B8,2,FALSE)+VLOOKUP(I27,Data!$C2:$D8,2,FALSE),Data!$B2:$C8,2,FALSE)</f>
        <v>F</v>
      </c>
      <c r="K27" s="11" t="str">
        <f>VLOOKUP(VLOOKUP(J27,Data!$A2:$B8,2,FALSE)+VLOOKUP(J27,Data!$C2:$D8,2,FALSE),Data!$B2:$C8,2,FALSE)</f>
        <v>Sa</v>
      </c>
      <c r="L27" s="11" t="str">
        <f>VLOOKUP(VLOOKUP(K27,Data!$A2:$B8,2,FALSE)+VLOOKUP(K27,Data!$C2:$D8,2,FALSE),Data!$B2:$C8,2,FALSE)</f>
        <v>S</v>
      </c>
      <c r="M27" s="11" t="str">
        <f>VLOOKUP(VLOOKUP(L27,Data!$A2:$B8,2,FALSE)+VLOOKUP(L27,Data!$C2:$D8,2,FALSE),Data!$B2:$C8,2,FALSE)</f>
        <v>M</v>
      </c>
      <c r="N27" s="11" t="str">
        <f>VLOOKUP(VLOOKUP(M27,Data!$A2:$B8,2,FALSE)+VLOOKUP(M27,Data!$C2:$D8,2,FALSE),Data!$B2:$C8,2,FALSE)</f>
        <v>Tu</v>
      </c>
      <c r="O27" s="11" t="str">
        <f>VLOOKUP(VLOOKUP(N27,Data!$A2:$B8,2,FALSE)+VLOOKUP(N27,Data!$C2:$D8,2,FALSE),Data!$B2:$C8,2,FALSE)</f>
        <v>W</v>
      </c>
      <c r="P27" s="11" t="str">
        <f>VLOOKUP(VLOOKUP(O27,Data!$A2:$B8,2,FALSE)+VLOOKUP(O27,Data!$C2:$D8,2,FALSE),Data!$B2:$C8,2,FALSE)</f>
        <v>T</v>
      </c>
      <c r="Q27" s="11" t="str">
        <f>VLOOKUP(VLOOKUP(P27,Data!$A2:$B8,2,FALSE)+VLOOKUP(P27,Data!$C2:$D8,2,FALSE),Data!$B2:$C8,2,FALSE)</f>
        <v>F</v>
      </c>
      <c r="R27" s="11" t="str">
        <f>VLOOKUP(VLOOKUP(Q27,Data!$A2:$B8,2,FALSE)+VLOOKUP(Q27,Data!$C2:$D8,2,FALSE),Data!$B2:$C8,2,FALSE)</f>
        <v>Sa</v>
      </c>
      <c r="S27" s="11" t="str">
        <f>VLOOKUP(VLOOKUP(R27,Data!$A2:$B8,2,FALSE)+VLOOKUP(R27,Data!$C2:$D8,2,FALSE),Data!$B2:$C8,2,FALSE)</f>
        <v>S</v>
      </c>
      <c r="T27" s="11" t="str">
        <f>VLOOKUP(VLOOKUP(S27,Data!$A2:$B8,2,FALSE)+VLOOKUP(S27,Data!$C2:$D8,2,FALSE),Data!$B2:$C8,2,FALSE)</f>
        <v>M</v>
      </c>
      <c r="U27" s="11" t="str">
        <f>VLOOKUP(VLOOKUP(T27,Data!$A2:$B8,2,FALSE)+VLOOKUP(T27,Data!$C2:$D8,2,FALSE),Data!$B2:$C8,2,FALSE)</f>
        <v>Tu</v>
      </c>
      <c r="V27" s="11" t="str">
        <f>VLOOKUP(VLOOKUP(U27,Data!$A2:$B8,2,FALSE)+VLOOKUP(U27,Data!$C2:$D8,2,FALSE),Data!$B2:$C8,2,FALSE)</f>
        <v>W</v>
      </c>
      <c r="W27" s="11" t="str">
        <f>VLOOKUP(VLOOKUP(V27,Data!$A2:$B8,2,FALSE)+VLOOKUP(V27,Data!$C2:$D8,2,FALSE),Data!$B2:$C8,2,FALSE)</f>
        <v>T</v>
      </c>
      <c r="X27" s="11" t="str">
        <f>VLOOKUP(VLOOKUP(W27,Data!$A2:$B8,2,FALSE)+VLOOKUP(W27,Data!$C2:$D8,2,FALSE),Data!$B2:$C8,2,FALSE)</f>
        <v>F</v>
      </c>
      <c r="Y27" s="11" t="str">
        <f>VLOOKUP(VLOOKUP(X27,Data!$A2:$B8,2,FALSE)+VLOOKUP(X27,Data!$C2:$D8,2,FALSE),Data!$B2:$C8,2,FALSE)</f>
        <v>Sa</v>
      </c>
      <c r="Z27" s="11" t="str">
        <f>VLOOKUP(VLOOKUP(Y27,Data!$A2:$B8,2,FALSE)+VLOOKUP(Y27,Data!$C2:$D8,2,FALSE),Data!$B2:$C8,2,FALSE)</f>
        <v>S</v>
      </c>
      <c r="AA27" s="11" t="str">
        <f>VLOOKUP(VLOOKUP(Z27,Data!$A2:$B8,2,FALSE)+VLOOKUP(Z27,Data!$C2:$D8,2,FALSE),Data!$B2:$C8,2,FALSE)</f>
        <v>M</v>
      </c>
      <c r="AB27" s="11" t="str">
        <f>VLOOKUP(VLOOKUP(AA27,Data!$A2:$B8,2,FALSE)+VLOOKUP(AA27,Data!$C2:$D8,2,FALSE),Data!$B2:$C8,2,FALSE)</f>
        <v>Tu</v>
      </c>
      <c r="AC27" s="11" t="str">
        <f>VLOOKUP(VLOOKUP(AB27,Data!$A2:$B8,2,FALSE)+VLOOKUP(AB27,Data!$C2:$D8,2,FALSE),Data!$B2:$C8,2,FALSE)</f>
        <v>W</v>
      </c>
      <c r="AD27" s="11" t="str">
        <f>VLOOKUP(VLOOKUP(AC27,Data!$A2:$B8,2,FALSE)+VLOOKUP(AC27,Data!$C2:$D8,2,FALSE),Data!$B2:$C8,2,FALSE)</f>
        <v>T</v>
      </c>
      <c r="AE27" s="11" t="str">
        <f>VLOOKUP(VLOOKUP(AD27,Data!$A2:$B8,2,FALSE)+VLOOKUP(AD27,Data!$C2:$D8,2,FALSE),Data!$B2:$C8,2,FALSE)</f>
        <v>F</v>
      </c>
      <c r="AF27" s="56"/>
      <c r="AG27" s="109" t="str">
        <f t="shared" si="0"/>
        <v/>
      </c>
      <c r="AH27" s="102"/>
      <c r="AI27" s="102"/>
      <c r="AJ27" s="122"/>
      <c r="AK27" s="110"/>
    </row>
    <row r="28" spans="1:37" ht="15.75" customHeight="1" x14ac:dyDescent="0.2">
      <c r="A28" s="47"/>
      <c r="B28" s="81" t="str">
        <f>IF('Attendance Record'!B28="HL","HL"," ")</f>
        <v xml:space="preserve"> </v>
      </c>
      <c r="C28" s="81" t="str">
        <f>IF('Attendance Record'!C28="HL","HL"," ")</f>
        <v xml:space="preserve"> </v>
      </c>
      <c r="D28" s="81" t="str">
        <f>IF('Attendance Record'!D28="HL","HL"," ")</f>
        <v xml:space="preserve"> </v>
      </c>
      <c r="E28" s="81" t="str">
        <f>IF('Attendance Record'!E28="HL","HL"," ")</f>
        <v xml:space="preserve"> </v>
      </c>
      <c r="F28" s="81" t="str">
        <f>IF('Attendance Record'!F28="HL","HL"," ")</f>
        <v xml:space="preserve"> </v>
      </c>
      <c r="G28" s="81" t="str">
        <f>IF('Attendance Record'!G28="HL","HL"," ")</f>
        <v xml:space="preserve"> </v>
      </c>
      <c r="H28" s="81" t="str">
        <f>IF('Attendance Record'!H28="HL","HL"," ")</f>
        <v xml:space="preserve"> </v>
      </c>
      <c r="I28" s="81" t="str">
        <f>IF('Attendance Record'!I28="HL","HL"," ")</f>
        <v xml:space="preserve"> </v>
      </c>
      <c r="J28" s="81" t="str">
        <f>IF('Attendance Record'!J28="HL","HL"," ")</f>
        <v xml:space="preserve"> </v>
      </c>
      <c r="K28" s="81" t="str">
        <f>IF('Attendance Record'!K28="HL","HL"," ")</f>
        <v xml:space="preserve"> </v>
      </c>
      <c r="L28" s="81" t="str">
        <f>IF('Attendance Record'!L28="HL","HL"," ")</f>
        <v xml:space="preserve"> </v>
      </c>
      <c r="M28" s="81" t="str">
        <f>IF('Attendance Record'!M28="HL","HL"," ")</f>
        <v xml:space="preserve"> </v>
      </c>
      <c r="N28" s="81" t="str">
        <f>IF('Attendance Record'!N28="HL","HL"," ")</f>
        <v xml:space="preserve"> </v>
      </c>
      <c r="O28" s="81" t="str">
        <f>IF('Attendance Record'!O28="HL","HL"," ")</f>
        <v xml:space="preserve"> </v>
      </c>
      <c r="P28" s="81" t="str">
        <f>IF('Attendance Record'!P28="HL","HL"," ")</f>
        <v xml:space="preserve"> </v>
      </c>
      <c r="Q28" s="81" t="str">
        <f>IF('Attendance Record'!Q28="HL","HL"," ")</f>
        <v xml:space="preserve"> </v>
      </c>
      <c r="R28" s="81" t="str">
        <f>IF('Attendance Record'!R28="HL","HL"," ")</f>
        <v xml:space="preserve"> </v>
      </c>
      <c r="S28" s="81" t="str">
        <f>IF('Attendance Record'!S28="HL","HL"," ")</f>
        <v xml:space="preserve"> </v>
      </c>
      <c r="T28" s="81" t="str">
        <f>IF('Attendance Record'!T28="HL","HL"," ")</f>
        <v xml:space="preserve"> </v>
      </c>
      <c r="U28" s="81" t="str">
        <f>IF('Attendance Record'!U28="HL","HL"," ")</f>
        <v xml:space="preserve"> </v>
      </c>
      <c r="V28" s="81" t="str">
        <f>IF('Attendance Record'!V28="HL","HL"," ")</f>
        <v xml:space="preserve"> </v>
      </c>
      <c r="W28" s="81" t="str">
        <f>IF('Attendance Record'!W28="HL","HL"," ")</f>
        <v xml:space="preserve"> </v>
      </c>
      <c r="X28" s="81" t="str">
        <f>IF('Attendance Record'!X28="HL","HL"," ")</f>
        <v xml:space="preserve"> </v>
      </c>
      <c r="Y28" s="81" t="str">
        <f>IF('Attendance Record'!Y28="HL","HL"," ")</f>
        <v xml:space="preserve"> </v>
      </c>
      <c r="Z28" s="81" t="str">
        <f>IF('Attendance Record'!Z28="HL","HL"," ")</f>
        <v xml:space="preserve"> </v>
      </c>
      <c r="AA28" s="81" t="str">
        <f>IF('Attendance Record'!AA28="HL","HL"," ")</f>
        <v xml:space="preserve"> </v>
      </c>
      <c r="AB28" s="81" t="str">
        <f>IF('Attendance Record'!AB28="HL","HL"," ")</f>
        <v xml:space="preserve"> </v>
      </c>
      <c r="AC28" s="81" t="str">
        <f>IF('Attendance Record'!AC28="HL","HL"," ")</f>
        <v xml:space="preserve"> </v>
      </c>
      <c r="AD28" s="81" t="str">
        <f>IF('Attendance Record'!AD28="HL","HL"," ")</f>
        <v xml:space="preserve"> </v>
      </c>
      <c r="AE28" s="81" t="str">
        <f>IF('Attendance Record'!AE28="HL","HL"," ")</f>
        <v xml:space="preserve"> </v>
      </c>
      <c r="AF28" s="56"/>
      <c r="AG28" s="109" t="str">
        <f t="shared" si="0"/>
        <v/>
      </c>
      <c r="AH28" s="102">
        <f>IF(COUNTIF(B28:AF28,"HL")&gt;0,24,0)</f>
        <v>0</v>
      </c>
      <c r="AI28" s="102">
        <f>SUM(AI26,AG28)-AH28</f>
        <v>0</v>
      </c>
      <c r="AJ28" s="122" t="str">
        <f>AJ26</f>
        <v xml:space="preserve"> </v>
      </c>
      <c r="AK28" s="110" t="str">
        <f t="shared" si="1"/>
        <v>[?]</v>
      </c>
    </row>
    <row r="29" spans="1:37" x14ac:dyDescent="0.2">
      <c r="A29" s="47" t="s">
        <v>16</v>
      </c>
      <c r="B29" s="11" t="str">
        <f>VLOOKUP(VLOOKUP(AE27,Data!$A2:$B8,2,FALSE)+VLOOKUP(AE27,Data!$C2:$D8,2,FALSE),Data!$B2:$C8,2,FALSE)</f>
        <v>Sa</v>
      </c>
      <c r="C29" s="11" t="str">
        <f>VLOOKUP(VLOOKUP(B29,Data!$A2:$B8,2,FALSE)+VLOOKUP(B29,Data!$C2:$D8,2,FALSE),Data!$B2:$C8,2,FALSE)</f>
        <v>S</v>
      </c>
      <c r="D29" s="11" t="str">
        <f>VLOOKUP(VLOOKUP(C29,Data!$A2:$B8,2,FALSE)+VLOOKUP(C29,Data!$C2:$D8,2,FALSE),Data!$B2:$C8,2,FALSE)</f>
        <v>M</v>
      </c>
      <c r="E29" s="11" t="str">
        <f>VLOOKUP(VLOOKUP(D29,Data!$A2:$B8,2,FALSE)+VLOOKUP(D29,Data!$C2:$D8,2,FALSE),Data!$B2:$C8,2,FALSE)</f>
        <v>Tu</v>
      </c>
      <c r="F29" s="11" t="str">
        <f>VLOOKUP(VLOOKUP(E29,Data!$A2:$B8,2,FALSE)+VLOOKUP(E29,Data!$C2:$D8,2,FALSE),Data!$B2:$C8,2,FALSE)</f>
        <v>W</v>
      </c>
      <c r="G29" s="11" t="str">
        <f>VLOOKUP(VLOOKUP(F29,Data!$A2:$B8,2,FALSE)+VLOOKUP(F29,Data!$C2:$D8,2,FALSE),Data!$B2:$C8,2,FALSE)</f>
        <v>T</v>
      </c>
      <c r="H29" s="11" t="str">
        <f>VLOOKUP(VLOOKUP(G29,Data!$A2:$B8,2,FALSE)+VLOOKUP(G29,Data!$C2:$D8,2,FALSE),Data!$B2:$C8,2,FALSE)</f>
        <v>F</v>
      </c>
      <c r="I29" s="11" t="str">
        <f>VLOOKUP(VLOOKUP(H29,Data!$A2:$B8,2,FALSE)+VLOOKUP(H29,Data!$C2:$D8,2,FALSE),Data!$B2:$C8,2,FALSE)</f>
        <v>Sa</v>
      </c>
      <c r="J29" s="11" t="str">
        <f>VLOOKUP(VLOOKUP(I29,Data!$A2:$B8,2,FALSE)+VLOOKUP(I29,Data!$C2:$D8,2,FALSE),Data!$B2:$C8,2,FALSE)</f>
        <v>S</v>
      </c>
      <c r="K29" s="11" t="str">
        <f>VLOOKUP(VLOOKUP(J29,Data!$A2:$B8,2,FALSE)+VLOOKUP(J29,Data!$C2:$D8,2,FALSE),Data!$B2:$C8,2,FALSE)</f>
        <v>M</v>
      </c>
      <c r="L29" s="11" t="str">
        <f>VLOOKUP(VLOOKUP(K29,Data!$A2:$B8,2,FALSE)+VLOOKUP(K29,Data!$C2:$D8,2,FALSE),Data!$B2:$C8,2,FALSE)</f>
        <v>Tu</v>
      </c>
      <c r="M29" s="11" t="str">
        <f>VLOOKUP(VLOOKUP(L29,Data!$A2:$B8,2,FALSE)+VLOOKUP(L29,Data!$C2:$D8,2,FALSE),Data!$B2:$C8,2,FALSE)</f>
        <v>W</v>
      </c>
      <c r="N29" s="11" t="str">
        <f>VLOOKUP(VLOOKUP(M29,Data!$A2:$B8,2,FALSE)+VLOOKUP(M29,Data!$C2:$D8,2,FALSE),Data!$B2:$C8,2,FALSE)</f>
        <v>T</v>
      </c>
      <c r="O29" s="11" t="str">
        <f>VLOOKUP(VLOOKUP(N29,Data!$A2:$B8,2,FALSE)+VLOOKUP(N29,Data!$C2:$D8,2,FALSE),Data!$B2:$C8,2,FALSE)</f>
        <v>F</v>
      </c>
      <c r="P29" s="11" t="str">
        <f>VLOOKUP(VLOOKUP(O29,Data!$A2:$B8,2,FALSE)+VLOOKUP(O29,Data!$C2:$D8,2,FALSE),Data!$B2:$C8,2,FALSE)</f>
        <v>Sa</v>
      </c>
      <c r="Q29" s="11" t="str">
        <f>VLOOKUP(VLOOKUP(P29,Data!$A2:$B8,2,FALSE)+VLOOKUP(P29,Data!$C2:$D8,2,FALSE),Data!$B2:$C8,2,FALSE)</f>
        <v>S</v>
      </c>
      <c r="R29" s="11" t="str">
        <f>VLOOKUP(VLOOKUP(Q29,Data!$A2:$B8,2,FALSE)+VLOOKUP(Q29,Data!$C2:$D8,2,FALSE),Data!$B2:$C8,2,FALSE)</f>
        <v>M</v>
      </c>
      <c r="S29" s="11" t="str">
        <f>VLOOKUP(VLOOKUP(R29,Data!$A2:$B8,2,FALSE)+VLOOKUP(R29,Data!$C2:$D8,2,FALSE),Data!$B2:$C8,2,FALSE)</f>
        <v>Tu</v>
      </c>
      <c r="T29" s="11" t="str">
        <f>VLOOKUP(VLOOKUP(S29,Data!$A2:$B8,2,FALSE)+VLOOKUP(S29,Data!$C2:$D8,2,FALSE),Data!$B2:$C8,2,FALSE)</f>
        <v>W</v>
      </c>
      <c r="U29" s="11" t="str">
        <f>VLOOKUP(VLOOKUP(T29,Data!$A2:$B8,2,FALSE)+VLOOKUP(T29,Data!$C2:$D8,2,FALSE),Data!$B2:$C8,2,FALSE)</f>
        <v>T</v>
      </c>
      <c r="V29" s="11" t="str">
        <f>VLOOKUP(VLOOKUP(U29,Data!$A2:$B8,2,FALSE)+VLOOKUP(U29,Data!$C2:$D8,2,FALSE),Data!$B2:$C8,2,FALSE)</f>
        <v>F</v>
      </c>
      <c r="W29" s="11" t="str">
        <f>VLOOKUP(VLOOKUP(V29,Data!$A2:$B8,2,FALSE)+VLOOKUP(V29,Data!$C2:$D8,2,FALSE),Data!$B2:$C8,2,FALSE)</f>
        <v>Sa</v>
      </c>
      <c r="X29" s="11" t="str">
        <f>VLOOKUP(VLOOKUP(W29,Data!$A2:$B8,2,FALSE)+VLOOKUP(W29,Data!$C2:$D8,2,FALSE),Data!$B2:$C8,2,FALSE)</f>
        <v>S</v>
      </c>
      <c r="Y29" s="11" t="str">
        <f>VLOOKUP(VLOOKUP(X29,Data!$A2:$B8,2,FALSE)+VLOOKUP(X29,Data!$C2:$D8,2,FALSE),Data!$B2:$C8,2,FALSE)</f>
        <v>M</v>
      </c>
      <c r="Z29" s="11" t="str">
        <f>VLOOKUP(VLOOKUP(Y29,Data!$A2:$B8,2,FALSE)+VLOOKUP(Y29,Data!$C2:$D8,2,FALSE),Data!$B2:$C8,2,FALSE)</f>
        <v>Tu</v>
      </c>
      <c r="AA29" s="11" t="str">
        <f>VLOOKUP(VLOOKUP(Z29,Data!$A2:$B8,2,FALSE)+VLOOKUP(Z29,Data!$C2:$D8,2,FALSE),Data!$B2:$C8,2,FALSE)</f>
        <v>W</v>
      </c>
      <c r="AB29" s="11" t="str">
        <f>VLOOKUP(VLOOKUP(AA29,Data!$A2:$B8,2,FALSE)+VLOOKUP(AA29,Data!$C2:$D8,2,FALSE),Data!$B2:$C8,2,FALSE)</f>
        <v>T</v>
      </c>
      <c r="AC29" s="11" t="str">
        <f>VLOOKUP(VLOOKUP(AB29,Data!$A2:$B8,2,FALSE)+VLOOKUP(AB29,Data!$C2:$D8,2,FALSE),Data!$B2:$C8,2,FALSE)</f>
        <v>F</v>
      </c>
      <c r="AD29" s="11" t="str">
        <f>VLOOKUP(VLOOKUP(AC29,Data!$A2:$B8,2,FALSE)+VLOOKUP(AC29,Data!$C2:$D8,2,FALSE),Data!$B2:$C8,2,FALSE)</f>
        <v>Sa</v>
      </c>
      <c r="AE29" s="11" t="str">
        <f>VLOOKUP(VLOOKUP(AD29,Data!$A2:$B8,2,FALSE)+VLOOKUP(AD29,Data!$C2:$D8,2,FALSE),Data!$B2:$C8,2,FALSE)</f>
        <v>S</v>
      </c>
      <c r="AF29" s="13" t="str">
        <f>VLOOKUP(VLOOKUP(AE29,Data!$A2:$B8,2,FALSE)+VLOOKUP(AE29,Data!$C2:$D8,2,FALSE),Data!$B2:$C8,2,FALSE)</f>
        <v>M</v>
      </c>
      <c r="AG29" s="109" t="str">
        <f t="shared" si="0"/>
        <v/>
      </c>
      <c r="AH29" s="102"/>
      <c r="AI29" s="102"/>
      <c r="AJ29" s="122"/>
      <c r="AK29" s="110"/>
    </row>
    <row r="30" spans="1:37" ht="15.75" customHeight="1" thickBot="1" x14ac:dyDescent="0.25">
      <c r="A30" s="47"/>
      <c r="B30" s="81" t="str">
        <f>IF('Attendance Record'!B30="HL","HL"," ")</f>
        <v xml:space="preserve"> </v>
      </c>
      <c r="C30" s="81" t="str">
        <f>IF('Attendance Record'!C30="HL","HL"," ")</f>
        <v xml:space="preserve"> </v>
      </c>
      <c r="D30" s="81" t="str">
        <f>IF('Attendance Record'!D30="HL","HL"," ")</f>
        <v xml:space="preserve"> </v>
      </c>
      <c r="E30" s="81" t="str">
        <f>IF('Attendance Record'!E30="HL","HL"," ")</f>
        <v xml:space="preserve"> </v>
      </c>
      <c r="F30" s="81" t="str">
        <f>IF('Attendance Record'!F30="HL","HL"," ")</f>
        <v xml:space="preserve"> </v>
      </c>
      <c r="G30" s="81" t="str">
        <f>IF('Attendance Record'!G30="HL","HL"," ")</f>
        <v xml:space="preserve"> </v>
      </c>
      <c r="H30" s="81" t="str">
        <f>IF('Attendance Record'!H30="HL","HL"," ")</f>
        <v xml:space="preserve"> </v>
      </c>
      <c r="I30" s="81" t="str">
        <f>IF('Attendance Record'!I30="HL","HL"," ")</f>
        <v xml:space="preserve"> </v>
      </c>
      <c r="J30" s="81" t="str">
        <f>IF('Attendance Record'!J30="HL","HL"," ")</f>
        <v xml:space="preserve"> </v>
      </c>
      <c r="K30" s="81" t="str">
        <f>IF('Attendance Record'!K30="HL","HL"," ")</f>
        <v xml:space="preserve"> </v>
      </c>
      <c r="L30" s="81" t="str">
        <f>IF('Attendance Record'!L30="HL","HL"," ")</f>
        <v xml:space="preserve"> </v>
      </c>
      <c r="M30" s="81" t="str">
        <f>IF('Attendance Record'!M30="HL","HL"," ")</f>
        <v xml:space="preserve"> </v>
      </c>
      <c r="N30" s="81" t="str">
        <f>IF('Attendance Record'!N30="HL","HL"," ")</f>
        <v xml:space="preserve"> </v>
      </c>
      <c r="O30" s="81" t="str">
        <f>IF('Attendance Record'!O30="HL","HL"," ")</f>
        <v xml:space="preserve"> </v>
      </c>
      <c r="P30" s="81" t="str">
        <f>IF('Attendance Record'!P30="HL","HL"," ")</f>
        <v xml:space="preserve"> </v>
      </c>
      <c r="Q30" s="81" t="str">
        <f>IF('Attendance Record'!Q30="HL","HL"," ")</f>
        <v xml:space="preserve"> </v>
      </c>
      <c r="R30" s="81" t="str">
        <f>IF('Attendance Record'!R30="HL","HL"," ")</f>
        <v xml:space="preserve"> </v>
      </c>
      <c r="S30" s="81" t="str">
        <f>IF('Attendance Record'!S30="HL","HL"," ")</f>
        <v xml:space="preserve"> </v>
      </c>
      <c r="T30" s="81" t="str">
        <f>IF('Attendance Record'!T30="HL","HL"," ")</f>
        <v xml:space="preserve"> </v>
      </c>
      <c r="U30" s="81" t="str">
        <f>IF('Attendance Record'!U30="HL","HL"," ")</f>
        <v xml:space="preserve"> </v>
      </c>
      <c r="V30" s="81" t="str">
        <f>IF('Attendance Record'!V30="HL","HL"," ")</f>
        <v xml:space="preserve"> </v>
      </c>
      <c r="W30" s="81" t="str">
        <f>IF('Attendance Record'!W30="HL","HL"," ")</f>
        <v xml:space="preserve"> </v>
      </c>
      <c r="X30" s="81" t="str">
        <f>IF('Attendance Record'!X30="HL","HL"," ")</f>
        <v xml:space="preserve"> </v>
      </c>
      <c r="Y30" s="81" t="str">
        <f>IF('Attendance Record'!Y30="HL","HL"," ")</f>
        <v xml:space="preserve"> </v>
      </c>
      <c r="Z30" s="81" t="str">
        <f>IF('Attendance Record'!Z30="HL","HL"," ")</f>
        <v xml:space="preserve"> </v>
      </c>
      <c r="AA30" s="81" t="str">
        <f>IF('Attendance Record'!AA30="HL","HL"," ")</f>
        <v xml:space="preserve"> </v>
      </c>
      <c r="AB30" s="81" t="str">
        <f>IF('Attendance Record'!AB30="HL","HL"," ")</f>
        <v xml:space="preserve"> </v>
      </c>
      <c r="AC30" s="81" t="str">
        <f>IF('Attendance Record'!AC30="HL","HL"," ")</f>
        <v xml:space="preserve"> </v>
      </c>
      <c r="AD30" s="81" t="str">
        <f>IF('Attendance Record'!AD30="HL","HL"," ")</f>
        <v xml:space="preserve"> </v>
      </c>
      <c r="AE30" s="81" t="str">
        <f>IF('Attendance Record'!AE30="HL","HL"," ")</f>
        <v xml:space="preserve"> </v>
      </c>
      <c r="AF30" s="103" t="str">
        <f>IF('Attendance Record'!AF30="HL","HL"," ")</f>
        <v xml:space="preserve"> </v>
      </c>
      <c r="AG30" s="109" t="str">
        <f t="shared" si="0"/>
        <v/>
      </c>
      <c r="AH30" s="121">
        <f>IF(COUNTIF(B30:AF30,"HL")&gt;0,24,0)</f>
        <v>0</v>
      </c>
      <c r="AI30" s="121">
        <f>SUM(AI28,AG30)-AH30</f>
        <v>0</v>
      </c>
      <c r="AJ30" s="124" t="str">
        <f>AJ28</f>
        <v xml:space="preserve"> </v>
      </c>
      <c r="AK30" s="114" t="str">
        <f t="shared" si="1"/>
        <v>[?]</v>
      </c>
    </row>
    <row r="31" spans="1:37" ht="12.75" customHeight="1" x14ac:dyDescent="0.2">
      <c r="A31" s="48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1">
        <v>6</v>
      </c>
      <c r="H31" s="11">
        <v>7</v>
      </c>
      <c r="I31" s="11">
        <v>8</v>
      </c>
      <c r="J31" s="11">
        <v>9</v>
      </c>
      <c r="K31" s="11">
        <v>10</v>
      </c>
      <c r="L31" s="11">
        <v>11</v>
      </c>
      <c r="M31" s="11">
        <v>12</v>
      </c>
      <c r="N31" s="11">
        <v>13</v>
      </c>
      <c r="O31" s="11">
        <v>14</v>
      </c>
      <c r="P31" s="11">
        <v>15</v>
      </c>
      <c r="Q31" s="11">
        <v>16</v>
      </c>
      <c r="R31" s="11">
        <v>17</v>
      </c>
      <c r="S31" s="11">
        <v>18</v>
      </c>
      <c r="T31" s="11">
        <v>19</v>
      </c>
      <c r="U31" s="11">
        <v>20</v>
      </c>
      <c r="V31" s="11">
        <v>21</v>
      </c>
      <c r="W31" s="11">
        <v>22</v>
      </c>
      <c r="X31" s="11">
        <v>23</v>
      </c>
      <c r="Y31" s="11">
        <v>24</v>
      </c>
      <c r="Z31" s="14">
        <v>25</v>
      </c>
      <c r="AA31" s="11">
        <v>26</v>
      </c>
      <c r="AB31" s="11">
        <v>27</v>
      </c>
      <c r="AC31" s="11">
        <v>28</v>
      </c>
      <c r="AD31" s="11">
        <v>29</v>
      </c>
      <c r="AE31" s="11">
        <v>30</v>
      </c>
      <c r="AF31" s="13">
        <v>31</v>
      </c>
      <c r="AG31" s="100"/>
      <c r="AH31" s="101"/>
      <c r="AI31" s="101"/>
      <c r="AJ31" s="125"/>
      <c r="AK31" s="115"/>
    </row>
    <row r="32" spans="1:37" ht="21" customHeight="1" thickBot="1" x14ac:dyDescent="0.25">
      <c r="A32" s="131" t="s">
        <v>45</v>
      </c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259"/>
      <c r="U32" s="111"/>
      <c r="V32" s="112"/>
      <c r="W32" s="112"/>
      <c r="X32" s="112"/>
      <c r="Y32" s="112"/>
      <c r="Z32" s="113" t="str">
        <f>"HOME LEAVE POINTS TOTAL "&amp;U1&amp;":"</f>
        <v>HOME LEAVE POINTS TOTAL 2024:</v>
      </c>
      <c r="AA32" s="117"/>
      <c r="AB32" s="113"/>
      <c r="AC32" s="113"/>
      <c r="AD32" s="113"/>
      <c r="AE32" s="113"/>
      <c r="AF32" s="113"/>
      <c r="AG32" s="260">
        <f>AI30</f>
        <v>0</v>
      </c>
      <c r="AH32" s="261"/>
      <c r="AI32" s="261"/>
      <c r="AJ32" s="126"/>
      <c r="AK32" s="116"/>
    </row>
    <row r="33" spans="1:36" x14ac:dyDescent="0.2">
      <c r="A33" s="17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83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6"/>
      <c r="AB33" s="16"/>
      <c r="AC33" s="15"/>
      <c r="AD33" s="19"/>
      <c r="AE33" s="17"/>
      <c r="AH33" s="15"/>
      <c r="AI33" s="153"/>
      <c r="AJ33" s="129"/>
    </row>
    <row r="34" spans="1:36" ht="13.5" x14ac:dyDescent="0.2">
      <c r="A34" s="8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83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6"/>
      <c r="AB34" s="16"/>
      <c r="AC34" s="15"/>
      <c r="AD34" s="19"/>
      <c r="AE34" s="17"/>
      <c r="AH34" s="15"/>
      <c r="AI34" s="128"/>
      <c r="AJ34" s="129"/>
    </row>
    <row r="35" spans="1:36" x14ac:dyDescent="0.2">
      <c r="A35" s="8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83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6"/>
      <c r="AB35" s="16"/>
      <c r="AC35" s="15"/>
      <c r="AD35" s="19"/>
      <c r="AE35" s="17"/>
      <c r="AH35" s="15"/>
      <c r="AI35" s="128"/>
      <c r="AJ35" s="129"/>
    </row>
    <row r="36" spans="1:36" x14ac:dyDescent="0.2">
      <c r="A36" s="8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83"/>
      <c r="Q36" s="15"/>
      <c r="R36" s="15"/>
      <c r="S36" s="15"/>
      <c r="T36" s="15"/>
      <c r="U36" s="15"/>
      <c r="V36" s="15"/>
      <c r="W36" s="21"/>
      <c r="X36" s="21"/>
      <c r="Y36" s="15"/>
      <c r="Z36" s="15"/>
      <c r="AA36" s="16"/>
      <c r="AB36" s="16"/>
      <c r="AC36" s="15"/>
      <c r="AD36" s="19"/>
      <c r="AE36" s="17"/>
      <c r="AH36" s="15"/>
      <c r="AI36" s="128"/>
      <c r="AJ36" s="129"/>
    </row>
    <row r="37" spans="1:36" x14ac:dyDescent="0.2">
      <c r="A37" s="86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83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6"/>
      <c r="AB37" s="16"/>
      <c r="AC37" s="15"/>
      <c r="AD37" s="19"/>
      <c r="AE37" s="17"/>
      <c r="AH37" s="15"/>
      <c r="AI37" s="15"/>
      <c r="AJ37" s="17"/>
    </row>
    <row r="38" spans="1:36" x14ac:dyDescent="0.2">
      <c r="A38" s="86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87"/>
      <c r="Q38" s="32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33"/>
      <c r="AC38" s="15"/>
      <c r="AD38" s="19"/>
      <c r="AE38" s="17"/>
      <c r="AH38" s="32"/>
      <c r="AI38" s="32"/>
      <c r="AJ38" s="17"/>
    </row>
    <row r="39" spans="1:36" x14ac:dyDescent="0.2">
      <c r="A39" s="8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83"/>
      <c r="Q39" s="32"/>
      <c r="R39" s="32"/>
      <c r="S39" s="32"/>
      <c r="T39" s="32"/>
      <c r="U39" s="32"/>
      <c r="V39" s="32"/>
      <c r="W39" s="32"/>
      <c r="X39" s="32"/>
      <c r="Y39" s="15"/>
      <c r="Z39" s="15"/>
      <c r="AA39" s="16"/>
      <c r="AB39" s="16"/>
      <c r="AC39" s="16"/>
      <c r="AD39" s="17"/>
      <c r="AE39" s="17"/>
      <c r="AF39" s="49"/>
      <c r="AG39" s="49"/>
      <c r="AH39" s="49"/>
      <c r="AI39" s="49"/>
      <c r="AJ39" s="17"/>
    </row>
    <row r="40" spans="1:36" x14ac:dyDescent="0.2">
      <c r="A40" s="88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89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15"/>
      <c r="AD40" s="19"/>
      <c r="AE40" s="17"/>
      <c r="AF40" s="32"/>
      <c r="AG40" s="32"/>
      <c r="AH40" s="32"/>
      <c r="AI40" s="32"/>
      <c r="AJ40" s="17"/>
    </row>
    <row r="41" spans="1:36" x14ac:dyDescent="0.2">
      <c r="A41" s="85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85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16"/>
      <c r="AD41" s="17"/>
      <c r="AE41" s="17"/>
      <c r="AF41" s="17"/>
      <c r="AG41" s="17"/>
      <c r="AH41" s="17"/>
      <c r="AI41" s="17"/>
      <c r="AJ41" s="20"/>
    </row>
    <row r="42" spans="1:36" x14ac:dyDescent="0.2">
      <c r="A42" s="20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83"/>
      <c r="Q42" s="15"/>
      <c r="R42" s="20"/>
      <c r="S42" s="20"/>
      <c r="T42" s="20"/>
      <c r="U42" s="20"/>
      <c r="V42" s="20"/>
      <c r="W42" s="20"/>
      <c r="X42" s="20"/>
      <c r="Y42" s="20"/>
      <c r="Z42" s="20"/>
      <c r="AA42" s="17"/>
      <c r="AB42" s="17"/>
      <c r="AC42" s="15"/>
      <c r="AD42" s="19"/>
      <c r="AE42" s="17"/>
      <c r="AF42" s="17"/>
      <c r="AG42" s="53"/>
      <c r="AH42" s="26"/>
      <c r="AI42" s="17"/>
      <c r="AJ42" s="26"/>
    </row>
  </sheetData>
  <mergeCells count="20">
    <mergeCell ref="U1:W1"/>
    <mergeCell ref="AG1:AI1"/>
    <mergeCell ref="AG2:AH3"/>
    <mergeCell ref="AK1:AK6"/>
    <mergeCell ref="E2:P2"/>
    <mergeCell ref="U2:Z2"/>
    <mergeCell ref="AI2:AI3"/>
    <mergeCell ref="AI36:AJ36"/>
    <mergeCell ref="A32:E32"/>
    <mergeCell ref="F32:T32"/>
    <mergeCell ref="AG32:AI32"/>
    <mergeCell ref="AJ1:AJ6"/>
    <mergeCell ref="AI33:AJ33"/>
    <mergeCell ref="AI34:AJ34"/>
    <mergeCell ref="AI35:AJ35"/>
    <mergeCell ref="AI4:AI6"/>
    <mergeCell ref="L1:T1"/>
    <mergeCell ref="G4:Q4"/>
    <mergeCell ref="AG4:AG6"/>
    <mergeCell ref="AH4:AH6"/>
  </mergeCells>
  <phoneticPr fontId="0" type="noConversion"/>
  <conditionalFormatting sqref="B7 AJ8">
    <cfRule type="cellIs" dxfId="4" priority="6" stopIfTrue="1" operator="equal">
      <formula>"[?]"</formula>
    </cfRule>
  </conditionalFormatting>
  <conditionalFormatting sqref="B8:AF8 B10:AD10 B12:AF12 B14:AE14 B16:AF16 B18:AE18 B20:AF20 B22:AF22 B24:AE24 B26:AF26 B28:AE28 B30:AF30">
    <cfRule type="cellIs" dxfId="3" priority="8" stopIfTrue="1" operator="equal">
      <formula>"HL"</formula>
    </cfRule>
  </conditionalFormatting>
  <conditionalFormatting sqref="G4:Q4">
    <cfRule type="cellIs" dxfId="2" priority="3" stopIfTrue="1" operator="equal">
      <formula>"[select type of appointment]"</formula>
    </cfRule>
  </conditionalFormatting>
  <conditionalFormatting sqref="U1:W1">
    <cfRule type="cellIs" dxfId="1" priority="7" stopIfTrue="1" operator="equal">
      <formula>"[year]"</formula>
    </cfRule>
  </conditionalFormatting>
  <conditionalFormatting sqref="AK8:AK30">
    <cfRule type="cellIs" dxfId="0" priority="1" stopIfTrue="1" operator="equal">
      <formula>"[?]"</formula>
    </cfRule>
  </conditionalFormatting>
  <dataValidations xWindow="880" yWindow="692" count="10">
    <dataValidation type="list" showInputMessage="1" showErrorMessage="1" sqref="B8:AF8 B10:AD10 B12:AF12 B14:AE14 B16:AF16 B18:AE18 B20:AF20 B22:AF22 B24:AE24 B26:AF26 B28:AE28 B30:AF30" xr:uid="{00000000-0002-0000-0200-000000000000}">
      <formula1>LeaveType</formula1>
    </dataValidation>
    <dataValidation type="list" allowBlank="1" showInputMessage="1" showErrorMessage="1" promptTitle="Input week day" prompt="Input the week day for the 1st of January. The week days for the rest of the year will automatically populate." sqref="B7" xr:uid="{00000000-0002-0000-0200-000001000000}">
      <formula1>"[?],M,Tu,W,T,F,Sa,S"</formula1>
    </dataValidation>
    <dataValidation allowBlank="1" showInputMessage="1" showErrorMessage="1" promptTitle="Input Hardship Classification" prompt="Input hardship classification for the month" sqref="AJ11 AJ13 AJ15 AJ17 AJ19 AJ21 AJ23 AJ25 AJ27 AJ29" xr:uid="{00000000-0002-0000-0200-000002000000}"/>
    <dataValidation allowBlank="1" showErrorMessage="1" promptTitle="Input Hardship Classification" prompt="Input hardship classification for the month" sqref="AJ7:AK7 AJ9" xr:uid="{00000000-0002-0000-0200-000003000000}"/>
    <dataValidation type="list" allowBlank="1" showInputMessage="1" showErrorMessage="1" promptTitle="Input Hardship Classification" prompt="Input hardship classification for the month" sqref="AJ12 AJ10 AJ14 AJ16 AJ18 AJ20 AJ22 AJ24 AJ26 AJ28 AJ8 AJ30" xr:uid="{00000000-0002-0000-0200-000004000000}">
      <formula1>"[?],A,B,C,D,E,H, ,"</formula1>
    </dataValidation>
    <dataValidation allowBlank="1" showInputMessage="1" showErrorMessage="1" promptTitle="HL balance" prompt="Input HL balance from previous year" sqref="AI2:AI3" xr:uid="{00000000-0002-0000-0200-000005000000}"/>
    <dataValidation type="list" allowBlank="1" showInputMessage="1" showErrorMessage="1" sqref="G4:Q4" xr:uid="{00000000-0002-0000-0200-000006000000}">
      <formula1>"[select type of appointment],Continuing Appointment,Fixed Term Appointment,Permanent Appointment,Temporary Appointment"</formula1>
    </dataValidation>
    <dataValidation type="list" allowBlank="1" showInputMessage="1" showErrorMessage="1" sqref="U1:W1" xr:uid="{00000000-0002-0000-0200-000007000000}">
      <formula1>"[year],2018,2019,2020,2021,2022,2023,2024,2025"</formula1>
    </dataValidation>
    <dataValidation type="list" allowBlank="1" showInputMessage="1" showErrorMessage="1" promptTitle="Input Hardship Classification" prompt="Input hardship classification for the month" sqref="AK29 AK27 AK25 AK23 AK21 AK19 AK17 AK15 AK13 AK11 AK9" xr:uid="{00000000-0002-0000-0200-000008000000}">
      <formula1>"[?],yes,no, ,"</formula1>
    </dataValidation>
    <dataValidation type="list" allowBlank="1" showInputMessage="1" showErrorMessage="1" promptTitle="Input if Duty Station is R&amp;R" prompt="Answer yes or no whether the Duty Station is eligible for R&amp;R" sqref="AK8 AK10 AK12 AK14 AK16 AK18 AK20 AK22 AK24 AK26 AK28 AK30" xr:uid="{00000000-0002-0000-0200-000009000000}">
      <formula1>"[?],yes,no, ,"</formula1>
    </dataValidation>
  </dataValidations>
  <hyperlinks>
    <hyperlink ref="AJ1:AJ6" r:id="rId1" display="Link to Classification" xr:uid="{00000000-0004-0000-0200-000000000000}"/>
  </hyperlinks>
  <pageMargins left="0.75" right="0.75" top="1" bottom="1" header="0.5" footer="0.5"/>
  <pageSetup paperSize="9" scale="99" orientation="landscape" horizontalDpi="1200" verticalDpi="1200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7B9F3CAAC215458FED6175F9C698D2" ma:contentTypeVersion="0" ma:contentTypeDescription="Create a new document." ma:contentTypeScope="" ma:versionID="c05fca4e9b500dc47b1f0bd89f30381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5D3952-E67F-4268-982A-AC3FC9DDBA9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4C30247B-7B32-49D6-A9EF-43F5BF4FAC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804DDB2-A71B-4ECB-B502-80589EF37E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</vt:lpstr>
      <vt:lpstr>Attendance Record</vt:lpstr>
      <vt:lpstr>Home Leave calculation</vt:lpstr>
      <vt:lpstr>LeaveType</vt:lpstr>
      <vt:lpstr>'Attendance Record'!Print_Area</vt:lpstr>
      <vt:lpstr>'Home Leave calculation'!Print_Area</vt:lpstr>
    </vt:vector>
  </TitlesOfParts>
  <Company>UNDP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Attendance Record Card 2023</dc:title>
  <dc:creator>OHR</dc:creator>
  <cp:lastModifiedBy>Thomas Gilmartin</cp:lastModifiedBy>
  <cp:lastPrinted>2011-11-23T12:39:22Z</cp:lastPrinted>
  <dcterms:created xsi:type="dcterms:W3CDTF">2000-06-12T22:17:47Z</dcterms:created>
  <dcterms:modified xsi:type="dcterms:W3CDTF">2023-12-19T13:52:50Z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0x010100837B9F3CAAC215458FED6175F9C698D2</vt:lpwstr>
  </property>
</Properties>
</file>